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<sst xmlns="http://schemas.openxmlformats.org/spreadsheetml/2006/main" count="461" uniqueCount="203">
  <si>
    <t>ОТЧЕТ ОБ ИСПОЛНЕНИИ БЮДЖЕТА</t>
  </si>
  <si>
    <t>КОДЫ</t>
  </si>
  <si>
    <t xml:space="preserve">Форма по ОКУД </t>
  </si>
  <si>
    <t>0503117</t>
  </si>
  <si>
    <t>на 1 апреля 2015 г.</t>
  </si>
  <si>
    <t xml:space="preserve">Дата </t>
  </si>
  <si>
    <t>Наименование финансового органа</t>
  </si>
  <si>
    <t>АДМИНИСТРАЦИЯ ОТРАДНЕНСКОГО СЕЛЬСКОГО ПОСЕЛЕНИЯ ОТРАДНЕНСКОГО РАЙОНА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</si>
  <si>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</si>
  <si>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</si>
  <si>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</si>
  <si>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</si>
  <si>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Отрадненского сельского поселения Отрадненского района</t>
  </si>
  <si>
    <t xml:space="preserve">по ОКТМО </t>
  </si>
  <si>
    <t>Периодичность:</t>
  </si>
  <si>
    <t>месячная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</si>
  <si>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</si>
  <si>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</si>
  <si>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</si>
  <si>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</si>
  <si>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</si>
  <si>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</si>
  <si>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</si>
  <si>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</si>
  <si>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</si>
  <si>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</si>
  <si>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</si>
  <si>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</si>
  <si>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</si>
  <si>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</si>
  <si>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</si>
  <si>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</si>
  <si>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</si>
  <si>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</si>
  <si>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</si>
  <si>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</si>
  <si>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</si>
  <si>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</si>
  <si>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</si>
  <si>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</si>
  <si>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-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</si>
  <si>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</si>
  <si>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</si>
  <si>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</si>
  <si>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</si>
  <si>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</si>
  <si>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</si>
  <si>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</si>
  <si>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</si>
  <si>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</si>
  <si>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</si>
  <si>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</si>
  <si>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>182 10102040 01 0000 110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</si>
  <si>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</si>
  <si>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</si>
  <si>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</si>
  <si>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</si>
  <si>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10606013</t>
  </si>
  <si>
    <t>182 10606013 10 0000 110</t>
  </si>
  <si>
    <t>10606023</t>
  </si>
  <si>
    <t>182 10606023 10 0000 110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</si>
  <si>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</si>
  <si>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</si>
  <si>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</si>
  <si>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</si>
  <si>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</si>
  <si>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902 11105013 10 0000 120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</si>
  <si>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</si>
  <si>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902 11406013 10 0000 430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</si>
  <si>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</si>
  <si>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992 11109045 10 0000 120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</si>
  <si>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</si>
  <si>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992 11402053 10 0000 410</t>
  </si>
  <si>
    <t>Невыясненные поступления, зачисляемые в бюджеты сельских поселений</t>
  </si>
  <si>
    <t>992 11701050 10 0000 180</t>
  </si>
  <si>
    <t>Дотации бюджетам сельских поселений на выравнивание бюджетной обеспеченности</t>
  </si>
  <si>
    <t>992 20201001 10 0000 151</t>
  </si>
  <si>
    <t>Прочие субсидии бюджетам сельских поселений</t>
  </si>
  <si>
    <t>992 20202999 10 0000 151</t>
  </si>
  <si>
    <t>Субвенции бюджетам сельских поселений на выполнение передаваемых полномочий субъектов Российской Федерации</t>
  </si>
  <si>
    <t>992 20203024 10 0000 151</t>
  </si>
  <si>
    <t>Прочие безвозмездные поступления в бюджеты сельских поселений</t>
  </si>
  <si>
    <t>992 20705030 10 0000 180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</si>
  <si>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</si>
  <si>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992 20805000 10 0000 180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</si>
  <si>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</si>
  <si>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992 21905000 10 0000 151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</si>
  <si>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</si>
  <si>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</si>
  <si>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</si>
  <si>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</si>
  <si>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Перечисления другим бюджетам бюджетной системы Российской Федерации</t>
  </si>
  <si>
    <t>991 0106 7920019 540 251</t>
  </si>
  <si>
    <t>Заработная плата</t>
  </si>
  <si>
    <t>992 0102 0110019 121 211</t>
  </si>
  <si>
    <t>Начисления на выплаты по оплате труда</t>
  </si>
  <si>
    <t>992 0102 0110019 121 213</t>
  </si>
  <si>
    <t>992 0104 0110019 121 211</t>
  </si>
  <si>
    <t>992 0104 0110019 121 213</t>
  </si>
  <si>
    <t>Прочие выплаты</t>
  </si>
  <si>
    <t>992 0104 0110019 122 212</t>
  </si>
  <si>
    <t>Услуги связи</t>
  </si>
  <si>
    <t>992 0104 0110019 242 221</t>
  </si>
  <si>
    <t>Арендная плата за пользование имуществом</t>
  </si>
  <si>
    <t>992 0104 0110019 242 224</t>
  </si>
  <si>
    <t>Прочие работы, услуги</t>
  </si>
  <si>
    <t>992 0104 0110019 242 226</t>
  </si>
  <si>
    <t>992 0104 0110019 244 221</t>
  </si>
  <si>
    <t>Коммунальные услуги</t>
  </si>
  <si>
    <t>992 0104 0110019 244 223</t>
  </si>
  <si>
    <t>Работы, услуги по содержанию имущества</t>
  </si>
  <si>
    <t>992 0104 0110019 244 225</t>
  </si>
  <si>
    <t>992 0104 0110019 244 226</t>
  </si>
  <si>
    <t>Прочие расходы</t>
  </si>
  <si>
    <t>992 0104 0110019 244 290</t>
  </si>
  <si>
    <t>Увеличение стоимости основных средств</t>
  </si>
  <si>
    <t>992 0104 0110019 244 310</t>
  </si>
  <si>
    <t>Увеличение стоимости материальных запасов</t>
  </si>
  <si>
    <t>992 0104 0110019 244 340</t>
  </si>
  <si>
    <t>992 0104 0110019 851 290</t>
  </si>
  <si>
    <t>992 0104 0110019 852 290</t>
  </si>
  <si>
    <t>992 0104 0156019 244 340</t>
  </si>
  <si>
    <t>992 0111 0212059 870 290</t>
  </si>
  <si>
    <t>992 0113 0161002 350 290</t>
  </si>
  <si>
    <t>Транспортные услуги</t>
  </si>
  <si>
    <t>992 0113 0181005 244 222</t>
  </si>
  <si>
    <t>992 0113 0181005 244 224</t>
  </si>
  <si>
    <t>992 0113 0181005 244 226</t>
  </si>
  <si>
    <t>992 0309 0211054 244 226</t>
  </si>
  <si>
    <t>992 0309 0211054 244 340</t>
  </si>
  <si>
    <t>992 0309 0211055 244 340</t>
  </si>
  <si>
    <t>992 0310 0241028 244 340</t>
  </si>
  <si>
    <t>992 0314 0231011 244 226</t>
  </si>
  <si>
    <t>992 0314 0231011 244 340</t>
  </si>
  <si>
    <t>992 0405 0311003 244 340</t>
  </si>
  <si>
    <t>992 0406 0251004 244 340</t>
  </si>
  <si>
    <t>992 0407 0261050 244 340</t>
  </si>
  <si>
    <t>992 0409 0511043 244 225</t>
  </si>
  <si>
    <t>992 0409 0511043 244 226</t>
  </si>
  <si>
    <t>992 0409 0511043 244 310</t>
  </si>
  <si>
    <t>992 0409 0511043 244 340</t>
  </si>
  <si>
    <t>992 0409 0516027 244 225</t>
  </si>
  <si>
    <t>992 0412 0541102 244 226</t>
  </si>
  <si>
    <t>992 0501 0521006 244 225</t>
  </si>
  <si>
    <t>992 0502 0551077 244 225</t>
  </si>
  <si>
    <t>992 0502 0551077 244 226</t>
  </si>
  <si>
    <t>992 0503 0561001 244 223</t>
  </si>
  <si>
    <t>992 0503 0561001 244 225</t>
  </si>
  <si>
    <t>992 0503 0561001 244 226</t>
  </si>
  <si>
    <t>992 0503 0561001 244 340</t>
  </si>
  <si>
    <t>992 0503 0561001 831 290</t>
  </si>
  <si>
    <t>992 0503 0561002 244 225</t>
  </si>
  <si>
    <t>992 0503 0561002 244 340</t>
  </si>
  <si>
    <t>992 0503 0561003 244 225</t>
  </si>
  <si>
    <t>992 0503 0561003 244 310</t>
  </si>
  <si>
    <t>992 0503 0561004 244 222</t>
  </si>
  <si>
    <t>992 0503 0561004 244 223</t>
  </si>
  <si>
    <t>992 0503 0561004 244 224</t>
  </si>
  <si>
    <t>992 0503 0561004 244 225</t>
  </si>
  <si>
    <t>992 0503 0561004 244 226</t>
  </si>
  <si>
    <t>992 0503 0561004 244 310</t>
  </si>
  <si>
    <t>992 0503 0561004 244 340</t>
  </si>
  <si>
    <t>Безвозмездные перечисления государственным и муниципальным организациям</t>
  </si>
  <si>
    <t>992 0503 0561004 621 241</t>
  </si>
  <si>
    <t>992 0707 0811090 621 241</t>
  </si>
  <si>
    <t>992 0801 0670059 621 241</t>
  </si>
  <si>
    <t>992 0801 0671139 622 241</t>
  </si>
  <si>
    <t>992 1003 0911001 244 290</t>
  </si>
  <si>
    <t>992 1003 0911001 360 290</t>
  </si>
  <si>
    <t>992 1101 0711067 621 241</t>
  </si>
  <si>
    <t>992 1102 0711069 622 241</t>
  </si>
  <si>
    <t>Обслуживание внутреннего долга</t>
  </si>
  <si>
    <t>992 1301 9911052 730 231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</si>
  <si>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</si>
  <si>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</si>
  <si>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</si>
  <si>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</si>
  <si>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</si>
  <si>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</si>
  <si>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</si>
  <si>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</si>
  <si>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</si>
  <si>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</si>
  <si>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992 01030100 10 0000 710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</si>
  <si>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</si>
  <si>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992 01030100 10 0000 810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</si>
  <si>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</si>
  <si>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</si>
  <si>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</si>
  <si>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</si>
  <si>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</si>
  <si>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</si>
  <si>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</si>
  <si>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</si>
  <si>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</si>
  <si>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</si>
  <si>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</si>
  <si>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Едунов А. В.</t>
  </si>
  <si>
    <t>(подпись)</t>
  </si>
  <si>
    <t>(расшифровка подписи)</t>
  </si>
  <si>
    <t>Тарасенко В. А.</t>
  </si>
  <si>
    <t xml:space="preserve">   2 апреля 2015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</si>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</sst>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4" fontId="5" fillId="33" borderId="38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  <xf numFmtId="0" fontId="5" fillId="33" borderId="21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4"/>
  <sheetViews>
    <sheetView tabSelected="1" zoomScalePageLayoutView="0" workbookViewId="0" topLeftCell="A106">
      <selection activeCell="A126" sqref="A126:U126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4" width="9.7109375" style="1" customWidth="1"/>
    <col min="5" max="5" width="6.7109375" style="1" customWidth="1"/>
    <col min="6" max="6" width="2.7109375" style="1" customWidth="1"/>
    <col min="7" max="7" width="1.7109375" style="1" customWidth="1"/>
    <col min="8" max="8" width="13.7109375" style="1" customWidth="1"/>
    <col min="9" max="10" width="3.7109375" style="1" customWidth="1"/>
    <col min="11" max="11" width="2.7109375" style="1" customWidth="1"/>
    <col min="12" max="12" width="21.7109375" style="1" customWidth="1"/>
    <col min="13" max="14" width="2.7109375" style="1" customWidth="1"/>
    <col min="15" max="15" width="10.00390625" style="1" customWidth="1"/>
    <col min="16" max="16" width="4.140625" style="1" customWidth="1"/>
    <col min="17" max="17" width="3.7109375" style="1" customWidth="1"/>
    <col min="18" max="18" width="1.7109375" style="1" customWidth="1"/>
    <col min="19" max="20" width="4.7109375" style="1" customWidth="1"/>
    <col min="21" max="21" width="12.7109375" style="1" customWidth="1"/>
  </cols>
  <sheetData>
    <row r="1" spans="1:21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 t="s">
        <v>1</v>
      </c>
    </row>
    <row r="2" spans="1:21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 t="s">
        <v>3</v>
      </c>
    </row>
    <row r="3" spans="1:21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4" t="s">
        <v>5</v>
      </c>
      <c r="T3" s="4"/>
      <c r="U3" s="6">
        <v>42095</v>
      </c>
    </row>
    <row r="4" spans="1:21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4" t="s">
        <v>8</v>
      </c>
      <c r="S4" s="4"/>
      <c r="T4" s="4"/>
      <c r="U4" s="9" t="s">
        <v>10</v>
      </c>
    </row>
    <row r="5" spans="1:21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4" t="s">
        <v>9</v>
      </c>
      <c r="S5" s="4"/>
      <c r="T5" s="4"/>
      <c r="U5" s="9" t="s">
        <v>10</v>
      </c>
    </row>
    <row r="6" spans="1:21" s="1" customFormat="1" ht="13.5" customHeight="1">
      <c r="A6" s="7" t="s">
        <v>11</v>
      </c>
      <c r="B6" s="7"/>
      <c r="C6" s="7"/>
      <c r="D6" s="7"/>
      <c r="E6" s="8" t="s">
        <v>12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4" t="s">
        <v>13</v>
      </c>
      <c r="S6" s="4"/>
      <c r="T6" s="4"/>
      <c r="U6" s="9" t="s">
        <v>10</v>
      </c>
    </row>
    <row r="7" spans="1:21" s="1" customFormat="1" ht="13.5" customHeight="1">
      <c r="A7" s="10" t="s">
        <v>14</v>
      </c>
      <c r="B7" s="7" t="s">
        <v>15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9" t="s">
        <v>10</v>
      </c>
    </row>
    <row r="8" spans="1:21" s="1" customFormat="1" ht="13.5" customHeight="1">
      <c r="A8" s="7" t="s">
        <v>16</v>
      </c>
      <c r="B8" s="7"/>
      <c r="C8" s="7" t="s">
        <v>17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4" t="s">
        <v>18</v>
      </c>
      <c r="R8" s="4"/>
      <c r="S8" s="4"/>
      <c r="T8" s="4"/>
      <c r="U8" s="11" t="s">
        <v>19</v>
      </c>
    </row>
    <row r="9" spans="1:21" s="1" customFormat="1" ht="13.5" customHeight="1">
      <c r="A9" s="12" t="s">
        <v>20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s="1" customFormat="1" ht="34.5" customHeight="1">
      <c r="A10" s="13" t="s">
        <v>21</v>
      </c>
      <c r="B10" s="13"/>
      <c r="C10" s="13"/>
      <c r="D10" s="13"/>
      <c r="E10" s="13"/>
      <c r="F10" s="13"/>
      <c r="G10" s="13"/>
      <c r="H10" s="13"/>
      <c r="I10" s="13" t="s">
        <v>22</v>
      </c>
      <c r="J10" s="13"/>
      <c r="K10" s="13" t="s">
        <v>23</v>
      </c>
      <c r="L10" s="13"/>
      <c r="M10" s="14" t="s">
        <v>24</v>
      </c>
      <c r="N10" s="14"/>
      <c r="O10" s="14"/>
      <c r="P10" s="14" t="s">
        <v>25</v>
      </c>
      <c r="Q10" s="14"/>
      <c r="R10" s="14"/>
      <c r="S10" s="14"/>
      <c r="T10" s="15" t="s">
        <v>26</v>
      </c>
      <c r="U10" s="15"/>
    </row>
    <row r="11" spans="1:21" s="1" customFormat="1" ht="12.75" customHeight="1">
      <c r="A11" s="16" t="s">
        <v>27</v>
      </c>
      <c r="B11" s="16"/>
      <c r="C11" s="16"/>
      <c r="D11" s="16"/>
      <c r="E11" s="16"/>
      <c r="F11" s="16"/>
      <c r="G11" s="16"/>
      <c r="H11" s="16"/>
      <c r="I11" s="16" t="s">
        <v>28</v>
      </c>
      <c r="J11" s="16"/>
      <c r="K11" s="16" t="s">
        <v>29</v>
      </c>
      <c r="L11" s="16"/>
      <c r="M11" s="17" t="s">
        <v>30</v>
      </c>
      <c r="N11" s="17"/>
      <c r="O11" s="17"/>
      <c r="P11" s="17" t="s">
        <v>31</v>
      </c>
      <c r="Q11" s="17"/>
      <c r="R11" s="17"/>
      <c r="S11" s="17"/>
      <c r="T11" s="18" t="s">
        <v>32</v>
      </c>
      <c r="U11" s="18"/>
    </row>
    <row r="12" spans="1:21" s="1" customFormat="1" ht="13.5" customHeight="1">
      <c r="A12" s="19" t="s">
        <v>33</v>
      </c>
      <c r="B12" s="19"/>
      <c r="C12" s="19"/>
      <c r="D12" s="19"/>
      <c r="E12" s="19"/>
      <c r="F12" s="19"/>
      <c r="G12" s="19"/>
      <c r="H12" s="19"/>
      <c r="I12" s="20" t="s">
        <v>34</v>
      </c>
      <c r="J12" s="20"/>
      <c r="K12" s="20" t="s">
        <v>35</v>
      </c>
      <c r="L12" s="20"/>
      <c r="M12" s="21">
        <f>50866411</f>
        <v>50866411</v>
      </c>
      <c r="N12" s="21"/>
      <c r="O12" s="21"/>
      <c r="P12" s="21">
        <f>8872062.13</f>
        <v>8872062.13</v>
      </c>
      <c r="Q12" s="21"/>
      <c r="R12" s="21"/>
      <c r="S12" s="21"/>
      <c r="T12" s="22">
        <f>41994348.87</f>
        <v>41994348.87</v>
      </c>
      <c r="U12" s="22"/>
    </row>
    <row r="13" spans="1:21" s="1" customFormat="1" ht="33.75" customHeight="1">
      <c r="A13" s="58" t="s">
        <v>36</v>
      </c>
      <c r="B13" s="58"/>
      <c r="C13" s="58"/>
      <c r="D13" s="58"/>
      <c r="E13" s="58"/>
      <c r="F13" s="58"/>
      <c r="G13" s="58"/>
      <c r="H13" s="58"/>
      <c r="I13" s="24" t="s">
        <v>34</v>
      </c>
      <c r="J13" s="24"/>
      <c r="K13" s="24" t="s">
        <v>37</v>
      </c>
      <c r="L13" s="24"/>
      <c r="M13" s="25">
        <f>4132100</f>
        <v>4132100</v>
      </c>
      <c r="N13" s="25"/>
      <c r="O13" s="25"/>
      <c r="P13" s="25">
        <f>532341.36</f>
        <v>532341.36</v>
      </c>
      <c r="Q13" s="25"/>
      <c r="R13" s="25"/>
      <c r="S13" s="25"/>
      <c r="T13" s="26">
        <f>3599758.64</f>
        <v>3599758.64</v>
      </c>
      <c r="U13" s="26"/>
    </row>
    <row r="14" spans="1:21" s="1" customFormat="1" ht="44.25" customHeight="1">
      <c r="A14" s="58" t="s">
        <v>38</v>
      </c>
      <c r="B14" s="58"/>
      <c r="C14" s="58"/>
      <c r="D14" s="58"/>
      <c r="E14" s="58"/>
      <c r="F14" s="58"/>
      <c r="G14" s="58"/>
      <c r="H14" s="58"/>
      <c r="I14" s="24" t="s">
        <v>34</v>
      </c>
      <c r="J14" s="24"/>
      <c r="K14" s="24" t="s">
        <v>39</v>
      </c>
      <c r="L14" s="24"/>
      <c r="M14" s="27" t="s">
        <v>40</v>
      </c>
      <c r="N14" s="27"/>
      <c r="O14" s="27"/>
      <c r="P14" s="25">
        <f>11930.15</f>
        <v>11930.15</v>
      </c>
      <c r="Q14" s="25"/>
      <c r="R14" s="25"/>
      <c r="S14" s="25"/>
      <c r="T14" s="26">
        <f>0</f>
        <v>0</v>
      </c>
      <c r="U14" s="26"/>
    </row>
    <row r="15" spans="1:21" s="1" customFormat="1" ht="33" customHeight="1">
      <c r="A15" s="58" t="s">
        <v>41</v>
      </c>
      <c r="B15" s="58"/>
      <c r="C15" s="58"/>
      <c r="D15" s="58"/>
      <c r="E15" s="58"/>
      <c r="F15" s="58"/>
      <c r="G15" s="58"/>
      <c r="H15" s="58"/>
      <c r="I15" s="24" t="s">
        <v>34</v>
      </c>
      <c r="J15" s="24"/>
      <c r="K15" s="24" t="s">
        <v>42</v>
      </c>
      <c r="L15" s="24"/>
      <c r="M15" s="27" t="s">
        <v>40</v>
      </c>
      <c r="N15" s="27"/>
      <c r="O15" s="27"/>
      <c r="P15" s="25">
        <f>1065024.95</f>
        <v>1065024.95</v>
      </c>
      <c r="Q15" s="25"/>
      <c r="R15" s="25"/>
      <c r="S15" s="25"/>
      <c r="T15" s="26">
        <f>0</f>
        <v>0</v>
      </c>
      <c r="U15" s="26"/>
    </row>
    <row r="16" spans="1:21" s="1" customFormat="1" ht="33.75" customHeight="1">
      <c r="A16" s="58" t="s">
        <v>43</v>
      </c>
      <c r="B16" s="58"/>
      <c r="C16" s="58"/>
      <c r="D16" s="58"/>
      <c r="E16" s="58"/>
      <c r="F16" s="58"/>
      <c r="G16" s="58"/>
      <c r="H16" s="58"/>
      <c r="I16" s="24" t="s">
        <v>34</v>
      </c>
      <c r="J16" s="24"/>
      <c r="K16" s="24" t="s">
        <v>44</v>
      </c>
      <c r="L16" s="24"/>
      <c r="M16" s="27" t="s">
        <v>40</v>
      </c>
      <c r="N16" s="27"/>
      <c r="O16" s="27"/>
      <c r="P16" s="25">
        <f>-34705.14</f>
        <v>-34705.14</v>
      </c>
      <c r="Q16" s="25"/>
      <c r="R16" s="25"/>
      <c r="S16" s="25"/>
      <c r="T16" s="26">
        <f>0</f>
        <v>0</v>
      </c>
      <c r="U16" s="26"/>
    </row>
    <row r="17" spans="1:21" s="1" customFormat="1" ht="42.75" customHeight="1">
      <c r="A17" s="58" t="s">
        <v>45</v>
      </c>
      <c r="B17" s="58"/>
      <c r="C17" s="58"/>
      <c r="D17" s="58"/>
      <c r="E17" s="58"/>
      <c r="F17" s="58"/>
      <c r="G17" s="58"/>
      <c r="H17" s="58"/>
      <c r="I17" s="24" t="s">
        <v>34</v>
      </c>
      <c r="J17" s="24"/>
      <c r="K17" s="24" t="s">
        <v>46</v>
      </c>
      <c r="L17" s="24"/>
      <c r="M17" s="25">
        <f>23350000</f>
        <v>23350000</v>
      </c>
      <c r="N17" s="25"/>
      <c r="O17" s="25"/>
      <c r="P17" s="25">
        <f>4147489.94</f>
        <v>4147489.94</v>
      </c>
      <c r="Q17" s="25"/>
      <c r="R17" s="25"/>
      <c r="S17" s="25"/>
      <c r="T17" s="26">
        <f>19202510.06</f>
        <v>19202510.06</v>
      </c>
      <c r="U17" s="26"/>
    </row>
    <row r="18" spans="1:21" s="1" customFormat="1" ht="54" customHeight="1">
      <c r="A18" s="58" t="s">
        <v>47</v>
      </c>
      <c r="B18" s="58"/>
      <c r="C18" s="58"/>
      <c r="D18" s="58"/>
      <c r="E18" s="58"/>
      <c r="F18" s="58"/>
      <c r="G18" s="58"/>
      <c r="H18" s="58"/>
      <c r="I18" s="24" t="s">
        <v>34</v>
      </c>
      <c r="J18" s="24"/>
      <c r="K18" s="24" t="s">
        <v>48</v>
      </c>
      <c r="L18" s="24"/>
      <c r="M18" s="27" t="s">
        <v>40</v>
      </c>
      <c r="N18" s="27"/>
      <c r="O18" s="27"/>
      <c r="P18" s="25">
        <f>69104.68</f>
        <v>69104.68</v>
      </c>
      <c r="Q18" s="25"/>
      <c r="R18" s="25"/>
      <c r="S18" s="25"/>
      <c r="T18" s="26">
        <f>0</f>
        <v>0</v>
      </c>
      <c r="U18" s="26"/>
    </row>
    <row r="19" spans="1:21" s="1" customFormat="1" ht="24" customHeight="1">
      <c r="A19" s="58" t="s">
        <v>49</v>
      </c>
      <c r="B19" s="58"/>
      <c r="C19" s="58"/>
      <c r="D19" s="58"/>
      <c r="E19" s="58"/>
      <c r="F19" s="58"/>
      <c r="G19" s="58"/>
      <c r="H19" s="58"/>
      <c r="I19" s="24" t="s">
        <v>34</v>
      </c>
      <c r="J19" s="24"/>
      <c r="K19" s="24" t="s">
        <v>50</v>
      </c>
      <c r="L19" s="24"/>
      <c r="M19" s="27" t="s">
        <v>40</v>
      </c>
      <c r="N19" s="27"/>
      <c r="O19" s="27"/>
      <c r="P19" s="25">
        <f>18386.41</f>
        <v>18386.41</v>
      </c>
      <c r="Q19" s="25"/>
      <c r="R19" s="25"/>
      <c r="S19" s="25"/>
      <c r="T19" s="26">
        <f>0</f>
        <v>0</v>
      </c>
      <c r="U19" s="26"/>
    </row>
    <row r="20" spans="1:21" s="1" customFormat="1" ht="43.5" customHeight="1">
      <c r="A20" s="58" t="s">
        <v>51</v>
      </c>
      <c r="B20" s="58"/>
      <c r="C20" s="58"/>
      <c r="D20" s="58"/>
      <c r="E20" s="58"/>
      <c r="F20" s="58"/>
      <c r="G20" s="58"/>
      <c r="H20" s="58"/>
      <c r="I20" s="24" t="s">
        <v>34</v>
      </c>
      <c r="J20" s="24"/>
      <c r="K20" s="24" t="s">
        <v>52</v>
      </c>
      <c r="L20" s="24"/>
      <c r="M20" s="27" t="s">
        <v>40</v>
      </c>
      <c r="N20" s="27"/>
      <c r="O20" s="27"/>
      <c r="P20" s="25">
        <f>2838.99</f>
        <v>2838.99</v>
      </c>
      <c r="Q20" s="25"/>
      <c r="R20" s="25"/>
      <c r="S20" s="25"/>
      <c r="T20" s="26">
        <f>0</f>
        <v>0</v>
      </c>
      <c r="U20" s="26"/>
    </row>
    <row r="21" spans="1:21" s="1" customFormat="1" ht="13.5" customHeight="1">
      <c r="A21" s="58" t="s">
        <v>53</v>
      </c>
      <c r="B21" s="58"/>
      <c r="C21" s="58"/>
      <c r="D21" s="58"/>
      <c r="E21" s="58"/>
      <c r="F21" s="58"/>
      <c r="G21" s="58"/>
      <c r="H21" s="58"/>
      <c r="I21" s="24" t="s">
        <v>34</v>
      </c>
      <c r="J21" s="24"/>
      <c r="K21" s="24" t="s">
        <v>54</v>
      </c>
      <c r="L21" s="24"/>
      <c r="M21" s="25">
        <f>1375000</f>
        <v>1375000</v>
      </c>
      <c r="N21" s="25"/>
      <c r="O21" s="25"/>
      <c r="P21" s="25">
        <f>1115461.85</f>
        <v>1115461.85</v>
      </c>
      <c r="Q21" s="25"/>
      <c r="R21" s="25"/>
      <c r="S21" s="25"/>
      <c r="T21" s="26">
        <f>259538.15</f>
        <v>259538.15</v>
      </c>
      <c r="U21" s="26"/>
    </row>
    <row r="22" spans="1:21" s="1" customFormat="1" ht="24" customHeight="1">
      <c r="A22" s="58" t="s">
        <v>55</v>
      </c>
      <c r="B22" s="58"/>
      <c r="C22" s="58"/>
      <c r="D22" s="58"/>
      <c r="E22" s="58"/>
      <c r="F22" s="58"/>
      <c r="G22" s="58"/>
      <c r="H22" s="58"/>
      <c r="I22" s="24" t="s">
        <v>34</v>
      </c>
      <c r="J22" s="24"/>
      <c r="K22" s="24" t="s">
        <v>56</v>
      </c>
      <c r="L22" s="24"/>
      <c r="M22" s="25">
        <f>2020000</f>
        <v>2020000</v>
      </c>
      <c r="N22" s="25"/>
      <c r="O22" s="25"/>
      <c r="P22" s="25">
        <f>422045.45</f>
        <v>422045.45</v>
      </c>
      <c r="Q22" s="25"/>
      <c r="R22" s="25"/>
      <c r="S22" s="25"/>
      <c r="T22" s="26">
        <f>1597954.55</f>
        <v>1597954.55</v>
      </c>
      <c r="U22" s="26"/>
    </row>
    <row r="23" spans="1:21" s="1" customFormat="1" ht="13.5" customHeight="1">
      <c r="A23" s="58" t="s">
        <v>57</v>
      </c>
      <c r="B23" s="58"/>
      <c r="C23" s="58"/>
      <c r="D23" s="58"/>
      <c r="E23" s="58"/>
      <c r="F23" s="58"/>
      <c r="G23" s="58"/>
      <c r="H23" s="58"/>
      <c r="I23" s="24" t="s">
        <v>34</v>
      </c>
      <c r="J23" s="24"/>
      <c r="K23" s="24" t="s">
        <v>58</v>
      </c>
      <c r="L23" s="24"/>
      <c r="M23" s="25">
        <f>0</f>
        <v>0</v>
      </c>
      <c r="N23" s="25"/>
      <c r="O23" s="25"/>
      <c r="P23" s="27" t="s">
        <v>40</v>
      </c>
      <c r="Q23" s="27"/>
      <c r="R23" s="27"/>
      <c r="S23" s="27"/>
      <c r="T23" s="26">
        <f>0</f>
        <v>0</v>
      </c>
      <c r="U23" s="26"/>
    </row>
    <row r="24" spans="1:21" s="1" customFormat="1" ht="13.5" customHeight="1">
      <c r="A24" s="58" t="s">
        <v>59</v>
      </c>
      <c r="B24" s="58"/>
      <c r="C24" s="58"/>
      <c r="D24" s="58"/>
      <c r="E24" s="58"/>
      <c r="F24" s="58"/>
      <c r="G24" s="58"/>
      <c r="H24" s="58"/>
      <c r="I24" s="24" t="s">
        <v>34</v>
      </c>
      <c r="J24" s="24"/>
      <c r="K24" s="24" t="s">
        <v>60</v>
      </c>
      <c r="L24" s="24"/>
      <c r="M24" s="25">
        <f>0</f>
        <v>0</v>
      </c>
      <c r="N24" s="25"/>
      <c r="O24" s="25"/>
      <c r="P24" s="27" t="s">
        <v>40</v>
      </c>
      <c r="Q24" s="27"/>
      <c r="R24" s="27"/>
      <c r="S24" s="27"/>
      <c r="T24" s="26">
        <f>0</f>
        <v>0</v>
      </c>
      <c r="U24" s="26"/>
    </row>
    <row r="25" spans="1:21" s="1" customFormat="1" ht="24" customHeight="1">
      <c r="A25" s="58" t="s">
        <v>61</v>
      </c>
      <c r="B25" s="58"/>
      <c r="C25" s="58"/>
      <c r="D25" s="58"/>
      <c r="E25" s="58"/>
      <c r="F25" s="58"/>
      <c r="G25" s="58"/>
      <c r="H25" s="58"/>
      <c r="I25" s="24" t="s">
        <v>34</v>
      </c>
      <c r="J25" s="24"/>
      <c r="K25" s="24" t="s">
        <v>62</v>
      </c>
      <c r="L25" s="24"/>
      <c r="M25" s="25">
        <f>2010000</f>
        <v>2010000</v>
      </c>
      <c r="N25" s="25"/>
      <c r="O25" s="25"/>
      <c r="P25" s="25">
        <f>1138998.49</f>
        <v>1138998.49</v>
      </c>
      <c r="Q25" s="25"/>
      <c r="R25" s="25"/>
      <c r="S25" s="25"/>
      <c r="T25" s="26">
        <f>871001.51</f>
        <v>871001.51</v>
      </c>
      <c r="U25" s="26"/>
    </row>
    <row r="26" spans="1:21" s="1" customFormat="1" ht="24" customHeight="1">
      <c r="A26" s="58" t="s">
        <v>63</v>
      </c>
      <c r="B26" s="58"/>
      <c r="C26" s="58"/>
      <c r="D26" s="58"/>
      <c r="E26" s="58"/>
      <c r="F26" s="58"/>
      <c r="G26" s="58"/>
      <c r="H26" s="58"/>
      <c r="I26" s="24" t="s">
        <v>34</v>
      </c>
      <c r="J26" s="24"/>
      <c r="K26" s="24" t="s">
        <v>64</v>
      </c>
      <c r="L26" s="24"/>
      <c r="M26" s="25">
        <f>8826000</f>
        <v>8826000</v>
      </c>
      <c r="N26" s="25"/>
      <c r="O26" s="25"/>
      <c r="P26" s="25">
        <f>1285058.74</f>
        <v>1285058.74</v>
      </c>
      <c r="Q26" s="25"/>
      <c r="R26" s="25"/>
      <c r="S26" s="25"/>
      <c r="T26" s="26">
        <f>7540941.26</f>
        <v>7540941.26</v>
      </c>
      <c r="U26" s="26"/>
    </row>
    <row r="27" spans="1:21" s="1" customFormat="1" ht="45" customHeight="1">
      <c r="A27" s="58" t="s">
        <v>65</v>
      </c>
      <c r="B27" s="58"/>
      <c r="C27" s="58"/>
      <c r="D27" s="58"/>
      <c r="E27" s="58"/>
      <c r="F27" s="58"/>
      <c r="G27" s="58"/>
      <c r="H27" s="58"/>
      <c r="I27" s="24" t="s">
        <v>34</v>
      </c>
      <c r="J27" s="24"/>
      <c r="K27" s="24" t="s">
        <v>66</v>
      </c>
      <c r="L27" s="24"/>
      <c r="M27" s="25">
        <f>0</f>
        <v>0</v>
      </c>
      <c r="N27" s="25"/>
      <c r="O27" s="25"/>
      <c r="P27" s="27" t="s">
        <v>40</v>
      </c>
      <c r="Q27" s="27"/>
      <c r="R27" s="27"/>
      <c r="S27" s="27"/>
      <c r="T27" s="26">
        <f>0</f>
        <v>0</v>
      </c>
      <c r="U27" s="26"/>
    </row>
    <row r="28" spans="1:21" s="1" customFormat="1" ht="21.75" customHeight="1">
      <c r="A28" s="58" t="s">
        <v>67</v>
      </c>
      <c r="B28" s="58"/>
      <c r="C28" s="58"/>
      <c r="D28" s="58"/>
      <c r="E28" s="58"/>
      <c r="F28" s="58"/>
      <c r="G28" s="58"/>
      <c r="H28" s="58"/>
      <c r="I28" s="24" t="s">
        <v>34</v>
      </c>
      <c r="J28" s="24"/>
      <c r="K28" s="24" t="s">
        <v>68</v>
      </c>
      <c r="L28" s="24"/>
      <c r="M28" s="25">
        <f>0</f>
        <v>0</v>
      </c>
      <c r="N28" s="25"/>
      <c r="O28" s="25"/>
      <c r="P28" s="27" t="s">
        <v>40</v>
      </c>
      <c r="Q28" s="27"/>
      <c r="R28" s="27"/>
      <c r="S28" s="27"/>
      <c r="T28" s="26">
        <f>0</f>
        <v>0</v>
      </c>
      <c r="U28" s="26"/>
    </row>
    <row r="29" spans="1:21" s="1" customFormat="1" ht="45" customHeight="1">
      <c r="A29" s="58" t="s">
        <v>69</v>
      </c>
      <c r="B29" s="58"/>
      <c r="C29" s="58"/>
      <c r="D29" s="58"/>
      <c r="E29" s="58"/>
      <c r="F29" s="58"/>
      <c r="G29" s="58"/>
      <c r="H29" s="58"/>
      <c r="I29" s="24" t="s">
        <v>34</v>
      </c>
      <c r="J29" s="24"/>
      <c r="K29" s="24" t="s">
        <v>70</v>
      </c>
      <c r="L29" s="24"/>
      <c r="M29" s="25">
        <f>396000</f>
        <v>396000</v>
      </c>
      <c r="N29" s="25"/>
      <c r="O29" s="25"/>
      <c r="P29" s="25">
        <f>14385.26</f>
        <v>14385.26</v>
      </c>
      <c r="Q29" s="25"/>
      <c r="R29" s="25"/>
      <c r="S29" s="25"/>
      <c r="T29" s="26">
        <f>381614.74</f>
        <v>381614.74</v>
      </c>
      <c r="U29" s="26"/>
    </row>
    <row r="30" spans="1:21" s="1" customFormat="1" ht="44.25" customHeight="1">
      <c r="A30" s="58" t="s">
        <v>71</v>
      </c>
      <c r="B30" s="58"/>
      <c r="C30" s="58"/>
      <c r="D30" s="58"/>
      <c r="E30" s="58"/>
      <c r="F30" s="58"/>
      <c r="G30" s="58"/>
      <c r="H30" s="58"/>
      <c r="I30" s="24" t="s">
        <v>34</v>
      </c>
      <c r="J30" s="24"/>
      <c r="K30" s="24" t="s">
        <v>72</v>
      </c>
      <c r="L30" s="24"/>
      <c r="M30" s="27" t="s">
        <v>40</v>
      </c>
      <c r="N30" s="27"/>
      <c r="O30" s="27"/>
      <c r="P30" s="25">
        <f>44700</f>
        <v>44700</v>
      </c>
      <c r="Q30" s="25"/>
      <c r="R30" s="25"/>
      <c r="S30" s="25"/>
      <c r="T30" s="26">
        <f>0</f>
        <v>0</v>
      </c>
      <c r="U30" s="26"/>
    </row>
    <row r="31" spans="1:21" s="1" customFormat="1" ht="13.5" customHeight="1">
      <c r="A31" s="58" t="s">
        <v>73</v>
      </c>
      <c r="B31" s="58"/>
      <c r="C31" s="58"/>
      <c r="D31" s="58"/>
      <c r="E31" s="58"/>
      <c r="F31" s="58"/>
      <c r="G31" s="58"/>
      <c r="H31" s="58"/>
      <c r="I31" s="24" t="s">
        <v>34</v>
      </c>
      <c r="J31" s="24"/>
      <c r="K31" s="24" t="s">
        <v>74</v>
      </c>
      <c r="L31" s="24"/>
      <c r="M31" s="27" t="s">
        <v>40</v>
      </c>
      <c r="N31" s="27"/>
      <c r="O31" s="27"/>
      <c r="P31" s="25">
        <f>0</f>
        <v>0</v>
      </c>
      <c r="Q31" s="25"/>
      <c r="R31" s="25"/>
      <c r="S31" s="25"/>
      <c r="T31" s="26">
        <f>0</f>
        <v>0</v>
      </c>
      <c r="U31" s="26"/>
    </row>
    <row r="32" spans="1:21" s="1" customFormat="1" ht="15" customHeight="1">
      <c r="A32" s="58" t="s">
        <v>75</v>
      </c>
      <c r="B32" s="58"/>
      <c r="C32" s="58"/>
      <c r="D32" s="58"/>
      <c r="E32" s="58"/>
      <c r="F32" s="58"/>
      <c r="G32" s="58"/>
      <c r="H32" s="58"/>
      <c r="I32" s="24" t="s">
        <v>34</v>
      </c>
      <c r="J32" s="24"/>
      <c r="K32" s="24" t="s">
        <v>76</v>
      </c>
      <c r="L32" s="24"/>
      <c r="M32" s="25">
        <f>994100</f>
        <v>994100</v>
      </c>
      <c r="N32" s="25"/>
      <c r="O32" s="25"/>
      <c r="P32" s="25">
        <f>248500</f>
        <v>248500</v>
      </c>
      <c r="Q32" s="25"/>
      <c r="R32" s="25"/>
      <c r="S32" s="25"/>
      <c r="T32" s="26">
        <f>745600</f>
        <v>745600</v>
      </c>
      <c r="U32" s="26"/>
    </row>
    <row r="33" spans="1:21" s="1" customFormat="1" ht="13.5" customHeight="1">
      <c r="A33" s="58" t="s">
        <v>77</v>
      </c>
      <c r="B33" s="58"/>
      <c r="C33" s="58"/>
      <c r="D33" s="58"/>
      <c r="E33" s="58"/>
      <c r="F33" s="58"/>
      <c r="G33" s="58"/>
      <c r="H33" s="58"/>
      <c r="I33" s="24" t="s">
        <v>34</v>
      </c>
      <c r="J33" s="24"/>
      <c r="K33" s="24" t="s">
        <v>78</v>
      </c>
      <c r="L33" s="24"/>
      <c r="M33" s="25">
        <f>9079700</f>
        <v>9079700</v>
      </c>
      <c r="N33" s="25"/>
      <c r="O33" s="25"/>
      <c r="P33" s="27" t="s">
        <v>40</v>
      </c>
      <c r="Q33" s="27"/>
      <c r="R33" s="27"/>
      <c r="S33" s="27"/>
      <c r="T33" s="26">
        <f>9079700</f>
        <v>9079700</v>
      </c>
      <c r="U33" s="26"/>
    </row>
    <row r="34" spans="1:21" s="1" customFormat="1" ht="24" customHeight="1">
      <c r="A34" s="58" t="s">
        <v>79</v>
      </c>
      <c r="B34" s="58"/>
      <c r="C34" s="58"/>
      <c r="D34" s="58"/>
      <c r="E34" s="58"/>
      <c r="F34" s="58"/>
      <c r="G34" s="58"/>
      <c r="H34" s="58"/>
      <c r="I34" s="24" t="s">
        <v>34</v>
      </c>
      <c r="J34" s="24"/>
      <c r="K34" s="24" t="s">
        <v>80</v>
      </c>
      <c r="L34" s="24"/>
      <c r="M34" s="25">
        <f>7600</f>
        <v>7600</v>
      </c>
      <c r="N34" s="25"/>
      <c r="O34" s="25"/>
      <c r="P34" s="25">
        <f>7600</f>
        <v>7600</v>
      </c>
      <c r="Q34" s="25"/>
      <c r="R34" s="25"/>
      <c r="S34" s="25"/>
      <c r="T34" s="26">
        <f>0</f>
        <v>0</v>
      </c>
      <c r="U34" s="26"/>
    </row>
    <row r="35" spans="1:21" s="1" customFormat="1" ht="13.5" customHeight="1">
      <c r="A35" s="58" t="s">
        <v>81</v>
      </c>
      <c r="B35" s="58"/>
      <c r="C35" s="58"/>
      <c r="D35" s="58"/>
      <c r="E35" s="58"/>
      <c r="F35" s="58"/>
      <c r="G35" s="58"/>
      <c r="H35" s="58"/>
      <c r="I35" s="24" t="s">
        <v>34</v>
      </c>
      <c r="J35" s="24"/>
      <c r="K35" s="24" t="s">
        <v>82</v>
      </c>
      <c r="L35" s="24"/>
      <c r="M35" s="27" t="s">
        <v>40</v>
      </c>
      <c r="N35" s="27"/>
      <c r="O35" s="27"/>
      <c r="P35" s="25">
        <f>106990</f>
        <v>106990</v>
      </c>
      <c r="Q35" s="25"/>
      <c r="R35" s="25"/>
      <c r="S35" s="25"/>
      <c r="T35" s="26">
        <f>0</f>
        <v>0</v>
      </c>
      <c r="U35" s="26"/>
    </row>
    <row r="36" spans="1:21" s="1" customFormat="1" ht="54.75" customHeight="1">
      <c r="A36" s="58" t="s">
        <v>83</v>
      </c>
      <c r="B36" s="58"/>
      <c r="C36" s="58"/>
      <c r="D36" s="58"/>
      <c r="E36" s="58"/>
      <c r="F36" s="58"/>
      <c r="G36" s="58"/>
      <c r="H36" s="58"/>
      <c r="I36" s="24" t="s">
        <v>34</v>
      </c>
      <c r="J36" s="24"/>
      <c r="K36" s="24" t="s">
        <v>84</v>
      </c>
      <c r="L36" s="24"/>
      <c r="M36" s="27" t="s">
        <v>40</v>
      </c>
      <c r="N36" s="27"/>
      <c r="O36" s="27"/>
      <c r="P36" s="25">
        <f>0</f>
        <v>0</v>
      </c>
      <c r="Q36" s="25"/>
      <c r="R36" s="25"/>
      <c r="S36" s="25"/>
      <c r="T36" s="26">
        <f>0</f>
        <v>0</v>
      </c>
      <c r="U36" s="26"/>
    </row>
    <row r="37" spans="1:21" s="1" customFormat="1" ht="24" customHeight="1">
      <c r="A37" s="58" t="s">
        <v>85</v>
      </c>
      <c r="B37" s="58"/>
      <c r="C37" s="58"/>
      <c r="D37" s="58"/>
      <c r="E37" s="58"/>
      <c r="F37" s="58"/>
      <c r="G37" s="58"/>
      <c r="H37" s="58"/>
      <c r="I37" s="24" t="s">
        <v>34</v>
      </c>
      <c r="J37" s="24"/>
      <c r="K37" s="24" t="s">
        <v>86</v>
      </c>
      <c r="L37" s="24"/>
      <c r="M37" s="25">
        <f>-1324089</f>
        <v>-1324089</v>
      </c>
      <c r="N37" s="25"/>
      <c r="O37" s="25"/>
      <c r="P37" s="25">
        <f>-1324089</f>
        <v>-1324089</v>
      </c>
      <c r="Q37" s="25"/>
      <c r="R37" s="25"/>
      <c r="S37" s="25"/>
      <c r="T37" s="26">
        <f>0</f>
        <v>0</v>
      </c>
      <c r="U37" s="26"/>
    </row>
    <row r="38" spans="1:21" s="1" customFormat="1" ht="13.5" customHeight="1">
      <c r="A38" s="28" t="s">
        <v>10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</row>
    <row r="39" spans="1:21" s="1" customFormat="1" ht="13.5" customHeight="1">
      <c r="A39" s="12" t="s">
        <v>87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</row>
    <row r="40" spans="1:21" s="1" customFormat="1" ht="34.5" customHeight="1">
      <c r="A40" s="13" t="s">
        <v>21</v>
      </c>
      <c r="B40" s="13"/>
      <c r="C40" s="13"/>
      <c r="D40" s="13"/>
      <c r="E40" s="13"/>
      <c r="F40" s="13"/>
      <c r="G40" s="13"/>
      <c r="H40" s="13"/>
      <c r="I40" s="13" t="s">
        <v>22</v>
      </c>
      <c r="J40" s="13"/>
      <c r="K40" s="13" t="s">
        <v>88</v>
      </c>
      <c r="L40" s="13"/>
      <c r="M40" s="14" t="s">
        <v>24</v>
      </c>
      <c r="N40" s="14"/>
      <c r="O40" s="14"/>
      <c r="P40" s="14" t="s">
        <v>25</v>
      </c>
      <c r="Q40" s="14"/>
      <c r="R40" s="14"/>
      <c r="S40" s="14"/>
      <c r="T40" s="15" t="s">
        <v>26</v>
      </c>
      <c r="U40" s="15"/>
    </row>
    <row r="41" spans="1:21" s="1" customFormat="1" ht="13.5" customHeight="1">
      <c r="A41" s="16" t="s">
        <v>27</v>
      </c>
      <c r="B41" s="16"/>
      <c r="C41" s="16"/>
      <c r="D41" s="16"/>
      <c r="E41" s="16"/>
      <c r="F41" s="16"/>
      <c r="G41" s="16"/>
      <c r="H41" s="16"/>
      <c r="I41" s="16" t="s">
        <v>28</v>
      </c>
      <c r="J41" s="16"/>
      <c r="K41" s="16" t="s">
        <v>29</v>
      </c>
      <c r="L41" s="16"/>
      <c r="M41" s="17" t="s">
        <v>30</v>
      </c>
      <c r="N41" s="17"/>
      <c r="O41" s="17"/>
      <c r="P41" s="17" t="s">
        <v>31</v>
      </c>
      <c r="Q41" s="17"/>
      <c r="R41" s="17"/>
      <c r="S41" s="17"/>
      <c r="T41" s="18" t="s">
        <v>32</v>
      </c>
      <c r="U41" s="18"/>
    </row>
    <row r="42" spans="1:21" s="1" customFormat="1" ht="13.5" customHeight="1">
      <c r="A42" s="19" t="s">
        <v>89</v>
      </c>
      <c r="B42" s="19"/>
      <c r="C42" s="19"/>
      <c r="D42" s="19"/>
      <c r="E42" s="19"/>
      <c r="F42" s="19"/>
      <c r="G42" s="19"/>
      <c r="H42" s="19"/>
      <c r="I42" s="20" t="s">
        <v>90</v>
      </c>
      <c r="J42" s="20"/>
      <c r="K42" s="20" t="s">
        <v>35</v>
      </c>
      <c r="L42" s="20"/>
      <c r="M42" s="21">
        <f>52190500</f>
        <v>52190500</v>
      </c>
      <c r="N42" s="21"/>
      <c r="O42" s="21"/>
      <c r="P42" s="21">
        <f>8969625.65</f>
        <v>8969625.65</v>
      </c>
      <c r="Q42" s="21"/>
      <c r="R42" s="21"/>
      <c r="S42" s="21"/>
      <c r="T42" s="22">
        <f>43220874.35</f>
        <v>43220874.35</v>
      </c>
      <c r="U42" s="22"/>
    </row>
    <row r="43" spans="1:21" s="1" customFormat="1" ht="13.5" customHeight="1">
      <c r="A43" s="29" t="s">
        <v>91</v>
      </c>
      <c r="B43" s="29"/>
      <c r="C43" s="29"/>
      <c r="D43" s="29"/>
      <c r="E43" s="29"/>
      <c r="F43" s="29"/>
      <c r="G43" s="29"/>
      <c r="H43" s="29"/>
      <c r="I43" s="30" t="s">
        <v>90</v>
      </c>
      <c r="J43" s="30"/>
      <c r="K43" s="30" t="s">
        <v>92</v>
      </c>
      <c r="L43" s="30"/>
      <c r="M43" s="31">
        <f>305000</f>
        <v>305000</v>
      </c>
      <c r="N43" s="31"/>
      <c r="O43" s="31"/>
      <c r="P43" s="31">
        <f>152000</f>
        <v>152000</v>
      </c>
      <c r="Q43" s="31"/>
      <c r="R43" s="31"/>
      <c r="S43" s="31"/>
      <c r="T43" s="32">
        <f>153000</f>
        <v>153000</v>
      </c>
      <c r="U43" s="32"/>
    </row>
    <row r="44" spans="1:21" s="1" customFormat="1" ht="13.5" customHeight="1">
      <c r="A44" s="29" t="s">
        <v>93</v>
      </c>
      <c r="B44" s="29"/>
      <c r="C44" s="29"/>
      <c r="D44" s="29"/>
      <c r="E44" s="29"/>
      <c r="F44" s="29"/>
      <c r="G44" s="29"/>
      <c r="H44" s="29"/>
      <c r="I44" s="30" t="s">
        <v>90</v>
      </c>
      <c r="J44" s="30"/>
      <c r="K44" s="30" t="s">
        <v>94</v>
      </c>
      <c r="L44" s="30"/>
      <c r="M44" s="31">
        <f>675000</f>
        <v>675000</v>
      </c>
      <c r="N44" s="31"/>
      <c r="O44" s="31"/>
      <c r="P44" s="31">
        <f>123805</f>
        <v>123805</v>
      </c>
      <c r="Q44" s="31"/>
      <c r="R44" s="31"/>
      <c r="S44" s="31"/>
      <c r="T44" s="32">
        <f>551195</f>
        <v>551195</v>
      </c>
      <c r="U44" s="32"/>
    </row>
    <row r="45" spans="1:21" s="1" customFormat="1" ht="13.5" customHeight="1">
      <c r="A45" s="29" t="s">
        <v>95</v>
      </c>
      <c r="B45" s="29"/>
      <c r="C45" s="29"/>
      <c r="D45" s="29"/>
      <c r="E45" s="29"/>
      <c r="F45" s="29"/>
      <c r="G45" s="29"/>
      <c r="H45" s="29"/>
      <c r="I45" s="30" t="s">
        <v>90</v>
      </c>
      <c r="J45" s="30"/>
      <c r="K45" s="30" t="s">
        <v>96</v>
      </c>
      <c r="L45" s="30"/>
      <c r="M45" s="31">
        <f>175000</f>
        <v>175000</v>
      </c>
      <c r="N45" s="31"/>
      <c r="O45" s="31"/>
      <c r="P45" s="31">
        <f>28195.13</f>
        <v>28195.13</v>
      </c>
      <c r="Q45" s="31"/>
      <c r="R45" s="31"/>
      <c r="S45" s="31"/>
      <c r="T45" s="32">
        <f>146804.87</f>
        <v>146804.87</v>
      </c>
      <c r="U45" s="32"/>
    </row>
    <row r="46" spans="1:21" s="1" customFormat="1" ht="13.5" customHeight="1">
      <c r="A46" s="29" t="s">
        <v>93</v>
      </c>
      <c r="B46" s="29"/>
      <c r="C46" s="29"/>
      <c r="D46" s="29"/>
      <c r="E46" s="29"/>
      <c r="F46" s="29"/>
      <c r="G46" s="29"/>
      <c r="H46" s="29"/>
      <c r="I46" s="30" t="s">
        <v>90</v>
      </c>
      <c r="J46" s="30"/>
      <c r="K46" s="30" t="s">
        <v>97</v>
      </c>
      <c r="L46" s="30"/>
      <c r="M46" s="31">
        <f>5597600</f>
        <v>5597600</v>
      </c>
      <c r="N46" s="31"/>
      <c r="O46" s="31"/>
      <c r="P46" s="31">
        <f>1231638.97</f>
        <v>1231638.97</v>
      </c>
      <c r="Q46" s="31"/>
      <c r="R46" s="31"/>
      <c r="S46" s="31"/>
      <c r="T46" s="32">
        <f>4365961.03</f>
        <v>4365961.03</v>
      </c>
      <c r="U46" s="32"/>
    </row>
    <row r="47" spans="1:21" s="1" customFormat="1" ht="13.5" customHeight="1">
      <c r="A47" s="29" t="s">
        <v>95</v>
      </c>
      <c r="B47" s="29"/>
      <c r="C47" s="29"/>
      <c r="D47" s="29"/>
      <c r="E47" s="29"/>
      <c r="F47" s="29"/>
      <c r="G47" s="29"/>
      <c r="H47" s="29"/>
      <c r="I47" s="30" t="s">
        <v>90</v>
      </c>
      <c r="J47" s="30"/>
      <c r="K47" s="30" t="s">
        <v>98</v>
      </c>
      <c r="L47" s="30"/>
      <c r="M47" s="31">
        <f>2050000</f>
        <v>2050000</v>
      </c>
      <c r="N47" s="31"/>
      <c r="O47" s="31"/>
      <c r="P47" s="31">
        <f>247350.99</f>
        <v>247350.99</v>
      </c>
      <c r="Q47" s="31"/>
      <c r="R47" s="31"/>
      <c r="S47" s="31"/>
      <c r="T47" s="32">
        <f>1802649.01</f>
        <v>1802649.01</v>
      </c>
      <c r="U47" s="32"/>
    </row>
    <row r="48" spans="1:21" s="1" customFormat="1" ht="13.5" customHeight="1">
      <c r="A48" s="29" t="s">
        <v>99</v>
      </c>
      <c r="B48" s="29"/>
      <c r="C48" s="29"/>
      <c r="D48" s="29"/>
      <c r="E48" s="29"/>
      <c r="F48" s="29"/>
      <c r="G48" s="29"/>
      <c r="H48" s="29"/>
      <c r="I48" s="30" t="s">
        <v>90</v>
      </c>
      <c r="J48" s="30"/>
      <c r="K48" s="30" t="s">
        <v>100</v>
      </c>
      <c r="L48" s="30"/>
      <c r="M48" s="31">
        <f>2400</f>
        <v>2400</v>
      </c>
      <c r="N48" s="31"/>
      <c r="O48" s="31"/>
      <c r="P48" s="31">
        <f>400</f>
        <v>400</v>
      </c>
      <c r="Q48" s="31"/>
      <c r="R48" s="31"/>
      <c r="S48" s="31"/>
      <c r="T48" s="32">
        <f>2000</f>
        <v>2000</v>
      </c>
      <c r="U48" s="32"/>
    </row>
    <row r="49" spans="1:21" s="1" customFormat="1" ht="13.5" customHeight="1">
      <c r="A49" s="29" t="s">
        <v>101</v>
      </c>
      <c r="B49" s="29"/>
      <c r="C49" s="29"/>
      <c r="D49" s="29"/>
      <c r="E49" s="29"/>
      <c r="F49" s="29"/>
      <c r="G49" s="29"/>
      <c r="H49" s="29"/>
      <c r="I49" s="30" t="s">
        <v>90</v>
      </c>
      <c r="J49" s="30"/>
      <c r="K49" s="30" t="s">
        <v>102</v>
      </c>
      <c r="L49" s="30"/>
      <c r="M49" s="31">
        <f>161381</f>
        <v>161381</v>
      </c>
      <c r="N49" s="31"/>
      <c r="O49" s="31"/>
      <c r="P49" s="31">
        <f>46238.63</f>
        <v>46238.63</v>
      </c>
      <c r="Q49" s="31"/>
      <c r="R49" s="31"/>
      <c r="S49" s="31"/>
      <c r="T49" s="32">
        <f>115142.37</f>
        <v>115142.37</v>
      </c>
      <c r="U49" s="32"/>
    </row>
    <row r="50" spans="1:21" s="1" customFormat="1" ht="13.5" customHeight="1">
      <c r="A50" s="29" t="s">
        <v>103</v>
      </c>
      <c r="B50" s="29"/>
      <c r="C50" s="29"/>
      <c r="D50" s="29"/>
      <c r="E50" s="29"/>
      <c r="F50" s="29"/>
      <c r="G50" s="29"/>
      <c r="H50" s="29"/>
      <c r="I50" s="30" t="s">
        <v>90</v>
      </c>
      <c r="J50" s="30"/>
      <c r="K50" s="30" t="s">
        <v>104</v>
      </c>
      <c r="L50" s="30"/>
      <c r="M50" s="31">
        <f>1416</f>
        <v>1416</v>
      </c>
      <c r="N50" s="31"/>
      <c r="O50" s="31"/>
      <c r="P50" s="31">
        <f>354</f>
        <v>354</v>
      </c>
      <c r="Q50" s="31"/>
      <c r="R50" s="31"/>
      <c r="S50" s="31"/>
      <c r="T50" s="32">
        <f>1062</f>
        <v>1062</v>
      </c>
      <c r="U50" s="32"/>
    </row>
    <row r="51" spans="1:21" s="1" customFormat="1" ht="13.5" customHeight="1">
      <c r="A51" s="29" t="s">
        <v>105</v>
      </c>
      <c r="B51" s="29"/>
      <c r="C51" s="29"/>
      <c r="D51" s="29"/>
      <c r="E51" s="29"/>
      <c r="F51" s="29"/>
      <c r="G51" s="29"/>
      <c r="H51" s="29"/>
      <c r="I51" s="30" t="s">
        <v>90</v>
      </c>
      <c r="J51" s="30"/>
      <c r="K51" s="30" t="s">
        <v>106</v>
      </c>
      <c r="L51" s="30"/>
      <c r="M51" s="31">
        <f>303000</f>
        <v>303000</v>
      </c>
      <c r="N51" s="31"/>
      <c r="O51" s="31"/>
      <c r="P51" s="31">
        <f>83984.88</f>
        <v>83984.88</v>
      </c>
      <c r="Q51" s="31"/>
      <c r="R51" s="31"/>
      <c r="S51" s="31"/>
      <c r="T51" s="32">
        <f>219015.12</f>
        <v>219015.12</v>
      </c>
      <c r="U51" s="32"/>
    </row>
    <row r="52" spans="1:21" s="1" customFormat="1" ht="13.5" customHeight="1">
      <c r="A52" s="29" t="s">
        <v>101</v>
      </c>
      <c r="B52" s="29"/>
      <c r="C52" s="29"/>
      <c r="D52" s="29"/>
      <c r="E52" s="29"/>
      <c r="F52" s="29"/>
      <c r="G52" s="29"/>
      <c r="H52" s="29"/>
      <c r="I52" s="30" t="s">
        <v>90</v>
      </c>
      <c r="J52" s="30"/>
      <c r="K52" s="30" t="s">
        <v>107</v>
      </c>
      <c r="L52" s="30"/>
      <c r="M52" s="31">
        <f>35300</f>
        <v>35300</v>
      </c>
      <c r="N52" s="31"/>
      <c r="O52" s="31"/>
      <c r="P52" s="31">
        <f>35300</f>
        <v>35300</v>
      </c>
      <c r="Q52" s="31"/>
      <c r="R52" s="31"/>
      <c r="S52" s="31"/>
      <c r="T52" s="32">
        <f>0</f>
        <v>0</v>
      </c>
      <c r="U52" s="32"/>
    </row>
    <row r="53" spans="1:21" s="1" customFormat="1" ht="13.5" customHeight="1">
      <c r="A53" s="29" t="s">
        <v>108</v>
      </c>
      <c r="B53" s="29"/>
      <c r="C53" s="29"/>
      <c r="D53" s="29"/>
      <c r="E53" s="29"/>
      <c r="F53" s="29"/>
      <c r="G53" s="29"/>
      <c r="H53" s="29"/>
      <c r="I53" s="30" t="s">
        <v>90</v>
      </c>
      <c r="J53" s="30"/>
      <c r="K53" s="30" t="s">
        <v>109</v>
      </c>
      <c r="L53" s="30"/>
      <c r="M53" s="31">
        <f>50000</f>
        <v>50000</v>
      </c>
      <c r="N53" s="31"/>
      <c r="O53" s="31"/>
      <c r="P53" s="31">
        <f>17851.64</f>
        <v>17851.64</v>
      </c>
      <c r="Q53" s="31"/>
      <c r="R53" s="31"/>
      <c r="S53" s="31"/>
      <c r="T53" s="32">
        <f>32148.36</f>
        <v>32148.36</v>
      </c>
      <c r="U53" s="32"/>
    </row>
    <row r="54" spans="1:21" s="1" customFormat="1" ht="13.5" customHeight="1">
      <c r="A54" s="29" t="s">
        <v>110</v>
      </c>
      <c r="B54" s="29"/>
      <c r="C54" s="29"/>
      <c r="D54" s="29"/>
      <c r="E54" s="29"/>
      <c r="F54" s="29"/>
      <c r="G54" s="29"/>
      <c r="H54" s="29"/>
      <c r="I54" s="30" t="s">
        <v>90</v>
      </c>
      <c r="J54" s="30"/>
      <c r="K54" s="30" t="s">
        <v>111</v>
      </c>
      <c r="L54" s="30"/>
      <c r="M54" s="31">
        <f>589203</f>
        <v>589203</v>
      </c>
      <c r="N54" s="31"/>
      <c r="O54" s="31"/>
      <c r="P54" s="31">
        <f>48225.8</f>
        <v>48225.8</v>
      </c>
      <c r="Q54" s="31"/>
      <c r="R54" s="31"/>
      <c r="S54" s="31"/>
      <c r="T54" s="32">
        <f>540977.2</f>
        <v>540977.2</v>
      </c>
      <c r="U54" s="32"/>
    </row>
    <row r="55" spans="1:21" s="1" customFormat="1" ht="13.5" customHeight="1">
      <c r="A55" s="29" t="s">
        <v>105</v>
      </c>
      <c r="B55" s="29"/>
      <c r="C55" s="29"/>
      <c r="D55" s="29"/>
      <c r="E55" s="29"/>
      <c r="F55" s="29"/>
      <c r="G55" s="29"/>
      <c r="H55" s="29"/>
      <c r="I55" s="30" t="s">
        <v>90</v>
      </c>
      <c r="J55" s="30"/>
      <c r="K55" s="30" t="s">
        <v>112</v>
      </c>
      <c r="L55" s="30"/>
      <c r="M55" s="31">
        <f>848200</f>
        <v>848200</v>
      </c>
      <c r="N55" s="31"/>
      <c r="O55" s="31"/>
      <c r="P55" s="31">
        <f>34760.18</f>
        <v>34760.18</v>
      </c>
      <c r="Q55" s="31"/>
      <c r="R55" s="31"/>
      <c r="S55" s="31"/>
      <c r="T55" s="32">
        <f>813439.82</f>
        <v>813439.82</v>
      </c>
      <c r="U55" s="32"/>
    </row>
    <row r="56" spans="1:21" s="1" customFormat="1" ht="13.5" customHeight="1">
      <c r="A56" s="29" t="s">
        <v>113</v>
      </c>
      <c r="B56" s="29"/>
      <c r="C56" s="29"/>
      <c r="D56" s="29"/>
      <c r="E56" s="29"/>
      <c r="F56" s="29"/>
      <c r="G56" s="29"/>
      <c r="H56" s="29"/>
      <c r="I56" s="30" t="s">
        <v>90</v>
      </c>
      <c r="J56" s="30"/>
      <c r="K56" s="30" t="s">
        <v>114</v>
      </c>
      <c r="L56" s="30"/>
      <c r="M56" s="31">
        <f>2500</f>
        <v>2500</v>
      </c>
      <c r="N56" s="31"/>
      <c r="O56" s="31"/>
      <c r="P56" s="31">
        <f>2500</f>
        <v>2500</v>
      </c>
      <c r="Q56" s="31"/>
      <c r="R56" s="31"/>
      <c r="S56" s="31"/>
      <c r="T56" s="32">
        <f>0</f>
        <v>0</v>
      </c>
      <c r="U56" s="32"/>
    </row>
    <row r="57" spans="1:21" s="1" customFormat="1" ht="13.5" customHeight="1">
      <c r="A57" s="29" t="s">
        <v>115</v>
      </c>
      <c r="B57" s="29"/>
      <c r="C57" s="29"/>
      <c r="D57" s="29"/>
      <c r="E57" s="29"/>
      <c r="F57" s="29"/>
      <c r="G57" s="29"/>
      <c r="H57" s="29"/>
      <c r="I57" s="30" t="s">
        <v>90</v>
      </c>
      <c r="J57" s="30"/>
      <c r="K57" s="30" t="s">
        <v>116</v>
      </c>
      <c r="L57" s="30"/>
      <c r="M57" s="31">
        <f>500000</f>
        <v>500000</v>
      </c>
      <c r="N57" s="31"/>
      <c r="O57" s="31"/>
      <c r="P57" s="31">
        <f>403450</f>
        <v>403450</v>
      </c>
      <c r="Q57" s="31"/>
      <c r="R57" s="31"/>
      <c r="S57" s="31"/>
      <c r="T57" s="32">
        <f>96550</f>
        <v>96550</v>
      </c>
      <c r="U57" s="32"/>
    </row>
    <row r="58" spans="1:21" s="1" customFormat="1" ht="13.5" customHeight="1">
      <c r="A58" s="29" t="s">
        <v>117</v>
      </c>
      <c r="B58" s="29"/>
      <c r="C58" s="29"/>
      <c r="D58" s="29"/>
      <c r="E58" s="29"/>
      <c r="F58" s="29"/>
      <c r="G58" s="29"/>
      <c r="H58" s="29"/>
      <c r="I58" s="30" t="s">
        <v>90</v>
      </c>
      <c r="J58" s="30"/>
      <c r="K58" s="30" t="s">
        <v>118</v>
      </c>
      <c r="L58" s="30"/>
      <c r="M58" s="31">
        <f>910000</f>
        <v>910000</v>
      </c>
      <c r="N58" s="31"/>
      <c r="O58" s="31"/>
      <c r="P58" s="31">
        <f>252985.6</f>
        <v>252985.6</v>
      </c>
      <c r="Q58" s="31"/>
      <c r="R58" s="31"/>
      <c r="S58" s="31"/>
      <c r="T58" s="32">
        <f>657014.4</f>
        <v>657014.4</v>
      </c>
      <c r="U58" s="32"/>
    </row>
    <row r="59" spans="1:21" s="1" customFormat="1" ht="13.5" customHeight="1">
      <c r="A59" s="29" t="s">
        <v>113</v>
      </c>
      <c r="B59" s="29"/>
      <c r="C59" s="29"/>
      <c r="D59" s="29"/>
      <c r="E59" s="29"/>
      <c r="F59" s="29"/>
      <c r="G59" s="29"/>
      <c r="H59" s="29"/>
      <c r="I59" s="30" t="s">
        <v>90</v>
      </c>
      <c r="J59" s="30"/>
      <c r="K59" s="30" t="s">
        <v>119</v>
      </c>
      <c r="L59" s="30"/>
      <c r="M59" s="31">
        <f>135000</f>
        <v>135000</v>
      </c>
      <c r="N59" s="31"/>
      <c r="O59" s="31"/>
      <c r="P59" s="31">
        <f>4549</f>
        <v>4549</v>
      </c>
      <c r="Q59" s="31"/>
      <c r="R59" s="31"/>
      <c r="S59" s="31"/>
      <c r="T59" s="32">
        <f>130451</f>
        <v>130451</v>
      </c>
      <c r="U59" s="32"/>
    </row>
    <row r="60" spans="1:21" s="1" customFormat="1" ht="13.5" customHeight="1">
      <c r="A60" s="29" t="s">
        <v>113</v>
      </c>
      <c r="B60" s="29"/>
      <c r="C60" s="29"/>
      <c r="D60" s="29"/>
      <c r="E60" s="29"/>
      <c r="F60" s="29"/>
      <c r="G60" s="29"/>
      <c r="H60" s="29"/>
      <c r="I60" s="30" t="s">
        <v>90</v>
      </c>
      <c r="J60" s="30"/>
      <c r="K60" s="30" t="s">
        <v>120</v>
      </c>
      <c r="L60" s="30"/>
      <c r="M60" s="31">
        <f>315000</f>
        <v>315000</v>
      </c>
      <c r="N60" s="31"/>
      <c r="O60" s="31"/>
      <c r="P60" s="31">
        <f>20530.37</f>
        <v>20530.37</v>
      </c>
      <c r="Q60" s="31"/>
      <c r="R60" s="31"/>
      <c r="S60" s="31"/>
      <c r="T60" s="32">
        <f>294469.63</f>
        <v>294469.63</v>
      </c>
      <c r="U60" s="32"/>
    </row>
    <row r="61" spans="1:21" s="1" customFormat="1" ht="13.5" customHeight="1">
      <c r="A61" s="29" t="s">
        <v>117</v>
      </c>
      <c r="B61" s="29"/>
      <c r="C61" s="29"/>
      <c r="D61" s="29"/>
      <c r="E61" s="29"/>
      <c r="F61" s="29"/>
      <c r="G61" s="29"/>
      <c r="H61" s="29"/>
      <c r="I61" s="30" t="s">
        <v>90</v>
      </c>
      <c r="J61" s="30"/>
      <c r="K61" s="30" t="s">
        <v>121</v>
      </c>
      <c r="L61" s="30"/>
      <c r="M61" s="31">
        <f>7600</f>
        <v>7600</v>
      </c>
      <c r="N61" s="31"/>
      <c r="O61" s="31"/>
      <c r="P61" s="31">
        <f>7600</f>
        <v>7600</v>
      </c>
      <c r="Q61" s="31"/>
      <c r="R61" s="31"/>
      <c r="S61" s="31"/>
      <c r="T61" s="32">
        <f>0</f>
        <v>0</v>
      </c>
      <c r="U61" s="32"/>
    </row>
    <row r="62" spans="1:21" s="1" customFormat="1" ht="13.5" customHeight="1">
      <c r="A62" s="29" t="s">
        <v>113</v>
      </c>
      <c r="B62" s="29"/>
      <c r="C62" s="29"/>
      <c r="D62" s="29"/>
      <c r="E62" s="29"/>
      <c r="F62" s="29"/>
      <c r="G62" s="29"/>
      <c r="H62" s="29"/>
      <c r="I62" s="30" t="s">
        <v>90</v>
      </c>
      <c r="J62" s="30"/>
      <c r="K62" s="30" t="s">
        <v>122</v>
      </c>
      <c r="L62" s="30"/>
      <c r="M62" s="31">
        <f>14000</f>
        <v>14000</v>
      </c>
      <c r="N62" s="31"/>
      <c r="O62" s="31"/>
      <c r="P62" s="33" t="s">
        <v>40</v>
      </c>
      <c r="Q62" s="33"/>
      <c r="R62" s="33"/>
      <c r="S62" s="33"/>
      <c r="T62" s="32">
        <f>14000</f>
        <v>14000</v>
      </c>
      <c r="U62" s="32"/>
    </row>
    <row r="63" spans="1:21" s="1" customFormat="1" ht="13.5" customHeight="1">
      <c r="A63" s="29" t="s">
        <v>113</v>
      </c>
      <c r="B63" s="29"/>
      <c r="C63" s="29"/>
      <c r="D63" s="29"/>
      <c r="E63" s="29"/>
      <c r="F63" s="29"/>
      <c r="G63" s="29"/>
      <c r="H63" s="29"/>
      <c r="I63" s="30" t="s">
        <v>90</v>
      </c>
      <c r="J63" s="30"/>
      <c r="K63" s="30" t="s">
        <v>123</v>
      </c>
      <c r="L63" s="30"/>
      <c r="M63" s="31">
        <f>100000</f>
        <v>100000</v>
      </c>
      <c r="N63" s="31"/>
      <c r="O63" s="31"/>
      <c r="P63" s="33" t="s">
        <v>40</v>
      </c>
      <c r="Q63" s="33"/>
      <c r="R63" s="33"/>
      <c r="S63" s="33"/>
      <c r="T63" s="32">
        <f>100000</f>
        <v>100000</v>
      </c>
      <c r="U63" s="32"/>
    </row>
    <row r="64" spans="1:21" s="1" customFormat="1" ht="13.5" customHeight="1">
      <c r="A64" s="29" t="s">
        <v>124</v>
      </c>
      <c r="B64" s="29"/>
      <c r="C64" s="29"/>
      <c r="D64" s="29"/>
      <c r="E64" s="29"/>
      <c r="F64" s="29"/>
      <c r="G64" s="29"/>
      <c r="H64" s="29"/>
      <c r="I64" s="30" t="s">
        <v>90</v>
      </c>
      <c r="J64" s="30"/>
      <c r="K64" s="30" t="s">
        <v>125</v>
      </c>
      <c r="L64" s="30"/>
      <c r="M64" s="31">
        <f>20000</f>
        <v>20000</v>
      </c>
      <c r="N64" s="31"/>
      <c r="O64" s="31"/>
      <c r="P64" s="33" t="s">
        <v>40</v>
      </c>
      <c r="Q64" s="33"/>
      <c r="R64" s="33"/>
      <c r="S64" s="33"/>
      <c r="T64" s="32">
        <f>20000</f>
        <v>20000</v>
      </c>
      <c r="U64" s="32"/>
    </row>
    <row r="65" spans="1:21" s="1" customFormat="1" ht="13.5" customHeight="1">
      <c r="A65" s="29" t="s">
        <v>103</v>
      </c>
      <c r="B65" s="29"/>
      <c r="C65" s="29"/>
      <c r="D65" s="29"/>
      <c r="E65" s="29"/>
      <c r="F65" s="29"/>
      <c r="G65" s="29"/>
      <c r="H65" s="29"/>
      <c r="I65" s="30" t="s">
        <v>90</v>
      </c>
      <c r="J65" s="30"/>
      <c r="K65" s="30" t="s">
        <v>126</v>
      </c>
      <c r="L65" s="30"/>
      <c r="M65" s="31">
        <f>35000</f>
        <v>35000</v>
      </c>
      <c r="N65" s="31"/>
      <c r="O65" s="31"/>
      <c r="P65" s="31">
        <f>15985.56</f>
        <v>15985.56</v>
      </c>
      <c r="Q65" s="31"/>
      <c r="R65" s="31"/>
      <c r="S65" s="31"/>
      <c r="T65" s="32">
        <f>19014.44</f>
        <v>19014.44</v>
      </c>
      <c r="U65" s="32"/>
    </row>
    <row r="66" spans="1:21" s="1" customFormat="1" ht="13.5" customHeight="1">
      <c r="A66" s="29" t="s">
        <v>105</v>
      </c>
      <c r="B66" s="29"/>
      <c r="C66" s="29"/>
      <c r="D66" s="29"/>
      <c r="E66" s="29"/>
      <c r="F66" s="29"/>
      <c r="G66" s="29"/>
      <c r="H66" s="29"/>
      <c r="I66" s="30" t="s">
        <v>90</v>
      </c>
      <c r="J66" s="30"/>
      <c r="K66" s="30" t="s">
        <v>127</v>
      </c>
      <c r="L66" s="30"/>
      <c r="M66" s="31">
        <f>1645000</f>
        <v>1645000</v>
      </c>
      <c r="N66" s="31"/>
      <c r="O66" s="31"/>
      <c r="P66" s="31">
        <f>199216.78</f>
        <v>199216.78</v>
      </c>
      <c r="Q66" s="31"/>
      <c r="R66" s="31"/>
      <c r="S66" s="31"/>
      <c r="T66" s="32">
        <f>1445783.22</f>
        <v>1445783.22</v>
      </c>
      <c r="U66" s="32"/>
    </row>
    <row r="67" spans="1:21" s="1" customFormat="1" ht="13.5" customHeight="1">
      <c r="A67" s="29" t="s">
        <v>105</v>
      </c>
      <c r="B67" s="29"/>
      <c r="C67" s="29"/>
      <c r="D67" s="29"/>
      <c r="E67" s="29"/>
      <c r="F67" s="29"/>
      <c r="G67" s="29"/>
      <c r="H67" s="29"/>
      <c r="I67" s="30" t="s">
        <v>90</v>
      </c>
      <c r="J67" s="30"/>
      <c r="K67" s="30" t="s">
        <v>128</v>
      </c>
      <c r="L67" s="30"/>
      <c r="M67" s="31">
        <f>20000</f>
        <v>20000</v>
      </c>
      <c r="N67" s="31"/>
      <c r="O67" s="31"/>
      <c r="P67" s="33" t="s">
        <v>40</v>
      </c>
      <c r="Q67" s="33"/>
      <c r="R67" s="33"/>
      <c r="S67" s="33"/>
      <c r="T67" s="32">
        <f>20000</f>
        <v>20000</v>
      </c>
      <c r="U67" s="32"/>
    </row>
    <row r="68" spans="1:21" s="1" customFormat="1" ht="13.5" customHeight="1">
      <c r="A68" s="29" t="s">
        <v>117</v>
      </c>
      <c r="B68" s="29"/>
      <c r="C68" s="29"/>
      <c r="D68" s="29"/>
      <c r="E68" s="29"/>
      <c r="F68" s="29"/>
      <c r="G68" s="29"/>
      <c r="H68" s="29"/>
      <c r="I68" s="30" t="s">
        <v>90</v>
      </c>
      <c r="J68" s="30"/>
      <c r="K68" s="30" t="s">
        <v>129</v>
      </c>
      <c r="L68" s="30"/>
      <c r="M68" s="31">
        <f>2000</f>
        <v>2000</v>
      </c>
      <c r="N68" s="31"/>
      <c r="O68" s="31"/>
      <c r="P68" s="33" t="s">
        <v>40</v>
      </c>
      <c r="Q68" s="33"/>
      <c r="R68" s="33"/>
      <c r="S68" s="33"/>
      <c r="T68" s="32">
        <f>2000</f>
        <v>2000</v>
      </c>
      <c r="U68" s="32"/>
    </row>
    <row r="69" spans="1:21" s="1" customFormat="1" ht="13.5" customHeight="1">
      <c r="A69" s="29" t="s">
        <v>117</v>
      </c>
      <c r="B69" s="29"/>
      <c r="C69" s="29"/>
      <c r="D69" s="29"/>
      <c r="E69" s="29"/>
      <c r="F69" s="29"/>
      <c r="G69" s="29"/>
      <c r="H69" s="29"/>
      <c r="I69" s="30" t="s">
        <v>90</v>
      </c>
      <c r="J69" s="30"/>
      <c r="K69" s="30" t="s">
        <v>130</v>
      </c>
      <c r="L69" s="30"/>
      <c r="M69" s="31">
        <f>1000</f>
        <v>1000</v>
      </c>
      <c r="N69" s="31"/>
      <c r="O69" s="31"/>
      <c r="P69" s="33" t="s">
        <v>40</v>
      </c>
      <c r="Q69" s="33"/>
      <c r="R69" s="33"/>
      <c r="S69" s="33"/>
      <c r="T69" s="32">
        <f>1000</f>
        <v>1000</v>
      </c>
      <c r="U69" s="32"/>
    </row>
    <row r="70" spans="1:21" s="1" customFormat="1" ht="13.5" customHeight="1">
      <c r="A70" s="29" t="s">
        <v>117</v>
      </c>
      <c r="B70" s="29"/>
      <c r="C70" s="29"/>
      <c r="D70" s="29"/>
      <c r="E70" s="29"/>
      <c r="F70" s="29"/>
      <c r="G70" s="29"/>
      <c r="H70" s="29"/>
      <c r="I70" s="30" t="s">
        <v>90</v>
      </c>
      <c r="J70" s="30"/>
      <c r="K70" s="30" t="s">
        <v>131</v>
      </c>
      <c r="L70" s="30"/>
      <c r="M70" s="31">
        <f>5000</f>
        <v>5000</v>
      </c>
      <c r="N70" s="31"/>
      <c r="O70" s="31"/>
      <c r="P70" s="33" t="s">
        <v>40</v>
      </c>
      <c r="Q70" s="33"/>
      <c r="R70" s="33"/>
      <c r="S70" s="33"/>
      <c r="T70" s="32">
        <f>5000</f>
        <v>5000</v>
      </c>
      <c r="U70" s="32"/>
    </row>
    <row r="71" spans="1:21" s="1" customFormat="1" ht="13.5" customHeight="1">
      <c r="A71" s="29" t="s">
        <v>105</v>
      </c>
      <c r="B71" s="29"/>
      <c r="C71" s="29"/>
      <c r="D71" s="29"/>
      <c r="E71" s="29"/>
      <c r="F71" s="29"/>
      <c r="G71" s="29"/>
      <c r="H71" s="29"/>
      <c r="I71" s="30" t="s">
        <v>90</v>
      </c>
      <c r="J71" s="30"/>
      <c r="K71" s="30" t="s">
        <v>132</v>
      </c>
      <c r="L71" s="30"/>
      <c r="M71" s="31">
        <f>1000</f>
        <v>1000</v>
      </c>
      <c r="N71" s="31"/>
      <c r="O71" s="31"/>
      <c r="P71" s="33" t="s">
        <v>40</v>
      </c>
      <c r="Q71" s="33"/>
      <c r="R71" s="33"/>
      <c r="S71" s="33"/>
      <c r="T71" s="32">
        <f>1000</f>
        <v>1000</v>
      </c>
      <c r="U71" s="32"/>
    </row>
    <row r="72" spans="1:21" s="1" customFormat="1" ht="13.5" customHeight="1">
      <c r="A72" s="29" t="s">
        <v>117</v>
      </c>
      <c r="B72" s="29"/>
      <c r="C72" s="29"/>
      <c r="D72" s="29"/>
      <c r="E72" s="29"/>
      <c r="F72" s="29"/>
      <c r="G72" s="29"/>
      <c r="H72" s="29"/>
      <c r="I72" s="30" t="s">
        <v>90</v>
      </c>
      <c r="J72" s="30"/>
      <c r="K72" s="30" t="s">
        <v>133</v>
      </c>
      <c r="L72" s="30"/>
      <c r="M72" s="31">
        <f>1000</f>
        <v>1000</v>
      </c>
      <c r="N72" s="31"/>
      <c r="O72" s="31"/>
      <c r="P72" s="33" t="s">
        <v>40</v>
      </c>
      <c r="Q72" s="33"/>
      <c r="R72" s="33"/>
      <c r="S72" s="33"/>
      <c r="T72" s="32">
        <f>1000</f>
        <v>1000</v>
      </c>
      <c r="U72" s="32"/>
    </row>
    <row r="73" spans="1:21" s="1" customFormat="1" ht="13.5" customHeight="1">
      <c r="A73" s="29" t="s">
        <v>117</v>
      </c>
      <c r="B73" s="29"/>
      <c r="C73" s="29"/>
      <c r="D73" s="29"/>
      <c r="E73" s="29"/>
      <c r="F73" s="29"/>
      <c r="G73" s="29"/>
      <c r="H73" s="29"/>
      <c r="I73" s="30" t="s">
        <v>90</v>
      </c>
      <c r="J73" s="30"/>
      <c r="K73" s="30" t="s">
        <v>134</v>
      </c>
      <c r="L73" s="30"/>
      <c r="M73" s="31">
        <f>100000</f>
        <v>100000</v>
      </c>
      <c r="N73" s="31"/>
      <c r="O73" s="31"/>
      <c r="P73" s="31">
        <f>94800</f>
        <v>94800</v>
      </c>
      <c r="Q73" s="31"/>
      <c r="R73" s="31"/>
      <c r="S73" s="31"/>
      <c r="T73" s="32">
        <f>5200</f>
        <v>5200</v>
      </c>
      <c r="U73" s="32"/>
    </row>
    <row r="74" spans="1:21" s="1" customFormat="1" ht="13.5" customHeight="1">
      <c r="A74" s="29" t="s">
        <v>117</v>
      </c>
      <c r="B74" s="29"/>
      <c r="C74" s="29"/>
      <c r="D74" s="29"/>
      <c r="E74" s="29"/>
      <c r="F74" s="29"/>
      <c r="G74" s="29"/>
      <c r="H74" s="29"/>
      <c r="I74" s="30" t="s">
        <v>90</v>
      </c>
      <c r="J74" s="30"/>
      <c r="K74" s="30" t="s">
        <v>135</v>
      </c>
      <c r="L74" s="30"/>
      <c r="M74" s="31">
        <f>1000</f>
        <v>1000</v>
      </c>
      <c r="N74" s="31"/>
      <c r="O74" s="31"/>
      <c r="P74" s="33" t="s">
        <v>40</v>
      </c>
      <c r="Q74" s="33"/>
      <c r="R74" s="33"/>
      <c r="S74" s="33"/>
      <c r="T74" s="32">
        <f>1000</f>
        <v>1000</v>
      </c>
      <c r="U74" s="32"/>
    </row>
    <row r="75" spans="1:21" s="1" customFormat="1" ht="13.5" customHeight="1">
      <c r="A75" s="29" t="s">
        <v>117</v>
      </c>
      <c r="B75" s="29"/>
      <c r="C75" s="29"/>
      <c r="D75" s="29"/>
      <c r="E75" s="29"/>
      <c r="F75" s="29"/>
      <c r="G75" s="29"/>
      <c r="H75" s="29"/>
      <c r="I75" s="30" t="s">
        <v>90</v>
      </c>
      <c r="J75" s="30"/>
      <c r="K75" s="30" t="s">
        <v>136</v>
      </c>
      <c r="L75" s="30"/>
      <c r="M75" s="31">
        <f>1000</f>
        <v>1000</v>
      </c>
      <c r="N75" s="31"/>
      <c r="O75" s="31"/>
      <c r="P75" s="33" t="s">
        <v>40</v>
      </c>
      <c r="Q75" s="33"/>
      <c r="R75" s="33"/>
      <c r="S75" s="33"/>
      <c r="T75" s="32">
        <f>1000</f>
        <v>1000</v>
      </c>
      <c r="U75" s="32"/>
    </row>
    <row r="76" spans="1:21" s="1" customFormat="1" ht="13.5" customHeight="1">
      <c r="A76" s="29" t="s">
        <v>110</v>
      </c>
      <c r="B76" s="29"/>
      <c r="C76" s="29"/>
      <c r="D76" s="29"/>
      <c r="E76" s="29"/>
      <c r="F76" s="29"/>
      <c r="G76" s="29"/>
      <c r="H76" s="29"/>
      <c r="I76" s="30" t="s">
        <v>90</v>
      </c>
      <c r="J76" s="30"/>
      <c r="K76" s="30" t="s">
        <v>137</v>
      </c>
      <c r="L76" s="30"/>
      <c r="M76" s="31">
        <f>3852100</f>
        <v>3852100</v>
      </c>
      <c r="N76" s="31"/>
      <c r="O76" s="31"/>
      <c r="P76" s="31">
        <f>159005</f>
        <v>159005</v>
      </c>
      <c r="Q76" s="31"/>
      <c r="R76" s="31"/>
      <c r="S76" s="31"/>
      <c r="T76" s="32">
        <f>3693095</f>
        <v>3693095</v>
      </c>
      <c r="U76" s="32"/>
    </row>
    <row r="77" spans="1:21" s="1" customFormat="1" ht="13.5" customHeight="1">
      <c r="A77" s="29" t="s">
        <v>105</v>
      </c>
      <c r="B77" s="29"/>
      <c r="C77" s="29"/>
      <c r="D77" s="29"/>
      <c r="E77" s="29"/>
      <c r="F77" s="29"/>
      <c r="G77" s="29"/>
      <c r="H77" s="29"/>
      <c r="I77" s="30" t="s">
        <v>90</v>
      </c>
      <c r="J77" s="30"/>
      <c r="K77" s="30" t="s">
        <v>138</v>
      </c>
      <c r="L77" s="30"/>
      <c r="M77" s="31">
        <f>180000</f>
        <v>180000</v>
      </c>
      <c r="N77" s="31"/>
      <c r="O77" s="31"/>
      <c r="P77" s="31">
        <f>113500</f>
        <v>113500</v>
      </c>
      <c r="Q77" s="31"/>
      <c r="R77" s="31"/>
      <c r="S77" s="31"/>
      <c r="T77" s="32">
        <f>66500</f>
        <v>66500</v>
      </c>
      <c r="U77" s="32"/>
    </row>
    <row r="78" spans="1:21" s="1" customFormat="1" ht="13.5" customHeight="1">
      <c r="A78" s="29" t="s">
        <v>115</v>
      </c>
      <c r="B78" s="29"/>
      <c r="C78" s="29"/>
      <c r="D78" s="29"/>
      <c r="E78" s="29"/>
      <c r="F78" s="29"/>
      <c r="G78" s="29"/>
      <c r="H78" s="29"/>
      <c r="I78" s="30" t="s">
        <v>90</v>
      </c>
      <c r="J78" s="30"/>
      <c r="K78" s="30" t="s">
        <v>139</v>
      </c>
      <c r="L78" s="30"/>
      <c r="M78" s="31">
        <f>10000</f>
        <v>10000</v>
      </c>
      <c r="N78" s="31"/>
      <c r="O78" s="31"/>
      <c r="P78" s="33" t="s">
        <v>40</v>
      </c>
      <c r="Q78" s="33"/>
      <c r="R78" s="33"/>
      <c r="S78" s="33"/>
      <c r="T78" s="32">
        <f>10000</f>
        <v>10000</v>
      </c>
      <c r="U78" s="32"/>
    </row>
    <row r="79" spans="1:21" s="1" customFormat="1" ht="13.5" customHeight="1">
      <c r="A79" s="29" t="s">
        <v>117</v>
      </c>
      <c r="B79" s="29"/>
      <c r="C79" s="29"/>
      <c r="D79" s="29"/>
      <c r="E79" s="29"/>
      <c r="F79" s="29"/>
      <c r="G79" s="29"/>
      <c r="H79" s="29"/>
      <c r="I79" s="30" t="s">
        <v>90</v>
      </c>
      <c r="J79" s="30"/>
      <c r="K79" s="30" t="s">
        <v>140</v>
      </c>
      <c r="L79" s="30"/>
      <c r="M79" s="31">
        <f>90000</f>
        <v>90000</v>
      </c>
      <c r="N79" s="31"/>
      <c r="O79" s="31"/>
      <c r="P79" s="31">
        <f>6270.52</f>
        <v>6270.52</v>
      </c>
      <c r="Q79" s="31"/>
      <c r="R79" s="31"/>
      <c r="S79" s="31"/>
      <c r="T79" s="32">
        <f>83729.48</f>
        <v>83729.48</v>
      </c>
      <c r="U79" s="32"/>
    </row>
    <row r="80" spans="1:21" s="1" customFormat="1" ht="13.5" customHeight="1">
      <c r="A80" s="29" t="s">
        <v>110</v>
      </c>
      <c r="B80" s="29"/>
      <c r="C80" s="29"/>
      <c r="D80" s="29"/>
      <c r="E80" s="29"/>
      <c r="F80" s="29"/>
      <c r="G80" s="29"/>
      <c r="H80" s="29"/>
      <c r="I80" s="30" t="s">
        <v>90</v>
      </c>
      <c r="J80" s="30"/>
      <c r="K80" s="30" t="s">
        <v>141</v>
      </c>
      <c r="L80" s="30"/>
      <c r="M80" s="31">
        <f>9079700</f>
        <v>9079700</v>
      </c>
      <c r="N80" s="31"/>
      <c r="O80" s="31"/>
      <c r="P80" s="33" t="s">
        <v>40</v>
      </c>
      <c r="Q80" s="33"/>
      <c r="R80" s="33"/>
      <c r="S80" s="33"/>
      <c r="T80" s="32">
        <f>9079700</f>
        <v>9079700</v>
      </c>
      <c r="U80" s="32"/>
    </row>
    <row r="81" spans="1:21" s="1" customFormat="1" ht="13.5" customHeight="1">
      <c r="A81" s="29" t="s">
        <v>105</v>
      </c>
      <c r="B81" s="29"/>
      <c r="C81" s="29"/>
      <c r="D81" s="29"/>
      <c r="E81" s="29"/>
      <c r="F81" s="29"/>
      <c r="G81" s="29"/>
      <c r="H81" s="29"/>
      <c r="I81" s="30" t="s">
        <v>90</v>
      </c>
      <c r="J81" s="30"/>
      <c r="K81" s="30" t="s">
        <v>142</v>
      </c>
      <c r="L81" s="30"/>
      <c r="M81" s="31">
        <f>1000</f>
        <v>1000</v>
      </c>
      <c r="N81" s="31"/>
      <c r="O81" s="31"/>
      <c r="P81" s="33" t="s">
        <v>40</v>
      </c>
      <c r="Q81" s="33"/>
      <c r="R81" s="33"/>
      <c r="S81" s="33"/>
      <c r="T81" s="32">
        <f>1000</f>
        <v>1000</v>
      </c>
      <c r="U81" s="32"/>
    </row>
    <row r="82" spans="1:21" s="1" customFormat="1" ht="13.5" customHeight="1">
      <c r="A82" s="29" t="s">
        <v>110</v>
      </c>
      <c r="B82" s="29"/>
      <c r="C82" s="29"/>
      <c r="D82" s="29"/>
      <c r="E82" s="29"/>
      <c r="F82" s="29"/>
      <c r="G82" s="29"/>
      <c r="H82" s="29"/>
      <c r="I82" s="30" t="s">
        <v>90</v>
      </c>
      <c r="J82" s="30"/>
      <c r="K82" s="30" t="s">
        <v>143</v>
      </c>
      <c r="L82" s="30"/>
      <c r="M82" s="31">
        <f>10000</f>
        <v>10000</v>
      </c>
      <c r="N82" s="31"/>
      <c r="O82" s="31"/>
      <c r="P82" s="33" t="s">
        <v>40</v>
      </c>
      <c r="Q82" s="33"/>
      <c r="R82" s="33"/>
      <c r="S82" s="33"/>
      <c r="T82" s="32">
        <f>10000</f>
        <v>10000</v>
      </c>
      <c r="U82" s="32"/>
    </row>
    <row r="83" spans="1:21" s="1" customFormat="1" ht="13.5" customHeight="1">
      <c r="A83" s="29" t="s">
        <v>110</v>
      </c>
      <c r="B83" s="29"/>
      <c r="C83" s="29"/>
      <c r="D83" s="29"/>
      <c r="E83" s="29"/>
      <c r="F83" s="29"/>
      <c r="G83" s="29"/>
      <c r="H83" s="29"/>
      <c r="I83" s="30" t="s">
        <v>90</v>
      </c>
      <c r="J83" s="30"/>
      <c r="K83" s="30" t="s">
        <v>144</v>
      </c>
      <c r="L83" s="30"/>
      <c r="M83" s="31">
        <f>420000</f>
        <v>420000</v>
      </c>
      <c r="N83" s="31"/>
      <c r="O83" s="31"/>
      <c r="P83" s="33" t="s">
        <v>40</v>
      </c>
      <c r="Q83" s="33"/>
      <c r="R83" s="33"/>
      <c r="S83" s="33"/>
      <c r="T83" s="32">
        <f>420000</f>
        <v>420000</v>
      </c>
      <c r="U83" s="32"/>
    </row>
    <row r="84" spans="1:21" s="1" customFormat="1" ht="13.5" customHeight="1">
      <c r="A84" s="29" t="s">
        <v>105</v>
      </c>
      <c r="B84" s="29"/>
      <c r="C84" s="29"/>
      <c r="D84" s="29"/>
      <c r="E84" s="29"/>
      <c r="F84" s="29"/>
      <c r="G84" s="29"/>
      <c r="H84" s="29"/>
      <c r="I84" s="30" t="s">
        <v>90</v>
      </c>
      <c r="J84" s="30"/>
      <c r="K84" s="30" t="s">
        <v>145</v>
      </c>
      <c r="L84" s="30"/>
      <c r="M84" s="31">
        <f>130000</f>
        <v>130000</v>
      </c>
      <c r="N84" s="31"/>
      <c r="O84" s="31"/>
      <c r="P84" s="33" t="s">
        <v>40</v>
      </c>
      <c r="Q84" s="33"/>
      <c r="R84" s="33"/>
      <c r="S84" s="33"/>
      <c r="T84" s="32">
        <f>130000</f>
        <v>130000</v>
      </c>
      <c r="U84" s="32"/>
    </row>
    <row r="85" spans="1:21" s="1" customFormat="1" ht="13.5" customHeight="1">
      <c r="A85" s="29" t="s">
        <v>108</v>
      </c>
      <c r="B85" s="29"/>
      <c r="C85" s="29"/>
      <c r="D85" s="29"/>
      <c r="E85" s="29"/>
      <c r="F85" s="29"/>
      <c r="G85" s="29"/>
      <c r="H85" s="29"/>
      <c r="I85" s="30" t="s">
        <v>90</v>
      </c>
      <c r="J85" s="30"/>
      <c r="K85" s="30" t="s">
        <v>146</v>
      </c>
      <c r="L85" s="30"/>
      <c r="M85" s="31">
        <f>823805.57</f>
        <v>823805.57</v>
      </c>
      <c r="N85" s="31"/>
      <c r="O85" s="31"/>
      <c r="P85" s="31">
        <f>448374.07</f>
        <v>448374.07</v>
      </c>
      <c r="Q85" s="31"/>
      <c r="R85" s="31"/>
      <c r="S85" s="31"/>
      <c r="T85" s="32">
        <f>375431.5</f>
        <v>375431.5</v>
      </c>
      <c r="U85" s="32"/>
    </row>
    <row r="86" spans="1:21" s="1" customFormat="1" ht="13.5" customHeight="1">
      <c r="A86" s="29" t="s">
        <v>110</v>
      </c>
      <c r="B86" s="29"/>
      <c r="C86" s="29"/>
      <c r="D86" s="29"/>
      <c r="E86" s="29"/>
      <c r="F86" s="29"/>
      <c r="G86" s="29"/>
      <c r="H86" s="29"/>
      <c r="I86" s="30" t="s">
        <v>90</v>
      </c>
      <c r="J86" s="30"/>
      <c r="K86" s="30" t="s">
        <v>147</v>
      </c>
      <c r="L86" s="30"/>
      <c r="M86" s="31">
        <f>500000</f>
        <v>500000</v>
      </c>
      <c r="N86" s="31"/>
      <c r="O86" s="31"/>
      <c r="P86" s="31">
        <f>85859</f>
        <v>85859</v>
      </c>
      <c r="Q86" s="31"/>
      <c r="R86" s="31"/>
      <c r="S86" s="31"/>
      <c r="T86" s="32">
        <f>414141</f>
        <v>414141</v>
      </c>
      <c r="U86" s="32"/>
    </row>
    <row r="87" spans="1:21" s="1" customFormat="1" ht="13.5" customHeight="1">
      <c r="A87" s="29" t="s">
        <v>105</v>
      </c>
      <c r="B87" s="29"/>
      <c r="C87" s="29"/>
      <c r="D87" s="29"/>
      <c r="E87" s="29"/>
      <c r="F87" s="29"/>
      <c r="G87" s="29"/>
      <c r="H87" s="29"/>
      <c r="I87" s="30" t="s">
        <v>90</v>
      </c>
      <c r="J87" s="30"/>
      <c r="K87" s="30" t="s">
        <v>148</v>
      </c>
      <c r="L87" s="30"/>
      <c r="M87" s="31">
        <f>200000</f>
        <v>200000</v>
      </c>
      <c r="N87" s="31"/>
      <c r="O87" s="31"/>
      <c r="P87" s="31">
        <f>6502</f>
        <v>6502</v>
      </c>
      <c r="Q87" s="31"/>
      <c r="R87" s="31"/>
      <c r="S87" s="31"/>
      <c r="T87" s="32">
        <f>193498</f>
        <v>193498</v>
      </c>
      <c r="U87" s="32"/>
    </row>
    <row r="88" spans="1:21" s="1" customFormat="1" ht="13.5" customHeight="1">
      <c r="A88" s="29" t="s">
        <v>117</v>
      </c>
      <c r="B88" s="29"/>
      <c r="C88" s="29"/>
      <c r="D88" s="29"/>
      <c r="E88" s="29"/>
      <c r="F88" s="29"/>
      <c r="G88" s="29"/>
      <c r="H88" s="29"/>
      <c r="I88" s="30" t="s">
        <v>90</v>
      </c>
      <c r="J88" s="30"/>
      <c r="K88" s="30" t="s">
        <v>149</v>
      </c>
      <c r="L88" s="30"/>
      <c r="M88" s="31">
        <f>120000</f>
        <v>120000</v>
      </c>
      <c r="N88" s="31"/>
      <c r="O88" s="31"/>
      <c r="P88" s="31">
        <f>35997</f>
        <v>35997</v>
      </c>
      <c r="Q88" s="31"/>
      <c r="R88" s="31"/>
      <c r="S88" s="31"/>
      <c r="T88" s="32">
        <f>84003</f>
        <v>84003</v>
      </c>
      <c r="U88" s="32"/>
    </row>
    <row r="89" spans="1:21" s="1" customFormat="1" ht="13.5" customHeight="1">
      <c r="A89" s="29" t="s">
        <v>113</v>
      </c>
      <c r="B89" s="29"/>
      <c r="C89" s="29"/>
      <c r="D89" s="29"/>
      <c r="E89" s="29"/>
      <c r="F89" s="29"/>
      <c r="G89" s="29"/>
      <c r="H89" s="29"/>
      <c r="I89" s="30" t="s">
        <v>90</v>
      </c>
      <c r="J89" s="30"/>
      <c r="K89" s="30" t="s">
        <v>150</v>
      </c>
      <c r="L89" s="30"/>
      <c r="M89" s="31">
        <f>1106194.43</f>
        <v>1106194.43</v>
      </c>
      <c r="N89" s="31"/>
      <c r="O89" s="31"/>
      <c r="P89" s="31">
        <f>496307.82</f>
        <v>496307.82</v>
      </c>
      <c r="Q89" s="31"/>
      <c r="R89" s="31"/>
      <c r="S89" s="31"/>
      <c r="T89" s="32">
        <f>609886.61</f>
        <v>609886.61</v>
      </c>
      <c r="U89" s="32"/>
    </row>
    <row r="90" spans="1:21" s="1" customFormat="1" ht="13.5" customHeight="1">
      <c r="A90" s="29" t="s">
        <v>110</v>
      </c>
      <c r="B90" s="29"/>
      <c r="C90" s="29"/>
      <c r="D90" s="29"/>
      <c r="E90" s="29"/>
      <c r="F90" s="29"/>
      <c r="G90" s="29"/>
      <c r="H90" s="29"/>
      <c r="I90" s="30" t="s">
        <v>90</v>
      </c>
      <c r="J90" s="30"/>
      <c r="K90" s="30" t="s">
        <v>151</v>
      </c>
      <c r="L90" s="30"/>
      <c r="M90" s="31">
        <f>900000</f>
        <v>900000</v>
      </c>
      <c r="N90" s="31"/>
      <c r="O90" s="31"/>
      <c r="P90" s="31">
        <f>0</f>
        <v>0</v>
      </c>
      <c r="Q90" s="31"/>
      <c r="R90" s="31"/>
      <c r="S90" s="31"/>
      <c r="T90" s="32">
        <f>900000</f>
        <v>900000</v>
      </c>
      <c r="U90" s="32"/>
    </row>
    <row r="91" spans="1:21" s="1" customFormat="1" ht="13.5" customHeight="1">
      <c r="A91" s="29" t="s">
        <v>117</v>
      </c>
      <c r="B91" s="29"/>
      <c r="C91" s="29"/>
      <c r="D91" s="29"/>
      <c r="E91" s="29"/>
      <c r="F91" s="29"/>
      <c r="G91" s="29"/>
      <c r="H91" s="29"/>
      <c r="I91" s="30" t="s">
        <v>90</v>
      </c>
      <c r="J91" s="30"/>
      <c r="K91" s="30" t="s">
        <v>152</v>
      </c>
      <c r="L91" s="30"/>
      <c r="M91" s="31">
        <f>60000</f>
        <v>60000</v>
      </c>
      <c r="N91" s="31"/>
      <c r="O91" s="31"/>
      <c r="P91" s="33" t="s">
        <v>40</v>
      </c>
      <c r="Q91" s="33"/>
      <c r="R91" s="33"/>
      <c r="S91" s="33"/>
      <c r="T91" s="32">
        <f>60000</f>
        <v>60000</v>
      </c>
      <c r="U91" s="32"/>
    </row>
    <row r="92" spans="1:21" s="1" customFormat="1" ht="13.5" customHeight="1">
      <c r="A92" s="29" t="s">
        <v>110</v>
      </c>
      <c r="B92" s="29"/>
      <c r="C92" s="29"/>
      <c r="D92" s="29"/>
      <c r="E92" s="29"/>
      <c r="F92" s="29"/>
      <c r="G92" s="29"/>
      <c r="H92" s="29"/>
      <c r="I92" s="30" t="s">
        <v>90</v>
      </c>
      <c r="J92" s="30"/>
      <c r="K92" s="30" t="s">
        <v>153</v>
      </c>
      <c r="L92" s="30"/>
      <c r="M92" s="31">
        <f>370000</f>
        <v>370000</v>
      </c>
      <c r="N92" s="31"/>
      <c r="O92" s="31"/>
      <c r="P92" s="31">
        <f>29746</f>
        <v>29746</v>
      </c>
      <c r="Q92" s="31"/>
      <c r="R92" s="31"/>
      <c r="S92" s="31"/>
      <c r="T92" s="32">
        <f>340254</f>
        <v>340254</v>
      </c>
      <c r="U92" s="32"/>
    </row>
    <row r="93" spans="1:21" s="1" customFormat="1" ht="13.5" customHeight="1">
      <c r="A93" s="29" t="s">
        <v>115</v>
      </c>
      <c r="B93" s="29"/>
      <c r="C93" s="29"/>
      <c r="D93" s="29"/>
      <c r="E93" s="29"/>
      <c r="F93" s="29"/>
      <c r="G93" s="29"/>
      <c r="H93" s="29"/>
      <c r="I93" s="30" t="s">
        <v>90</v>
      </c>
      <c r="J93" s="30"/>
      <c r="K93" s="30" t="s">
        <v>154</v>
      </c>
      <c r="L93" s="30"/>
      <c r="M93" s="31">
        <f>30000</f>
        <v>30000</v>
      </c>
      <c r="N93" s="31"/>
      <c r="O93" s="31"/>
      <c r="P93" s="33" t="s">
        <v>40</v>
      </c>
      <c r="Q93" s="33"/>
      <c r="R93" s="33"/>
      <c r="S93" s="33"/>
      <c r="T93" s="32">
        <f>30000</f>
        <v>30000</v>
      </c>
      <c r="U93" s="32"/>
    </row>
    <row r="94" spans="1:21" s="1" customFormat="1" ht="13.5" customHeight="1">
      <c r="A94" s="29" t="s">
        <v>124</v>
      </c>
      <c r="B94" s="29"/>
      <c r="C94" s="29"/>
      <c r="D94" s="29"/>
      <c r="E94" s="29"/>
      <c r="F94" s="29"/>
      <c r="G94" s="29"/>
      <c r="H94" s="29"/>
      <c r="I94" s="30" t="s">
        <v>90</v>
      </c>
      <c r="J94" s="30"/>
      <c r="K94" s="30" t="s">
        <v>155</v>
      </c>
      <c r="L94" s="30"/>
      <c r="M94" s="31">
        <f>30000</f>
        <v>30000</v>
      </c>
      <c r="N94" s="31"/>
      <c r="O94" s="31"/>
      <c r="P94" s="33" t="s">
        <v>40</v>
      </c>
      <c r="Q94" s="33"/>
      <c r="R94" s="33"/>
      <c r="S94" s="33"/>
      <c r="T94" s="32">
        <f>30000</f>
        <v>30000</v>
      </c>
      <c r="U94" s="32"/>
    </row>
    <row r="95" spans="1:21" s="1" customFormat="1" ht="13.5" customHeight="1">
      <c r="A95" s="29" t="s">
        <v>108</v>
      </c>
      <c r="B95" s="29"/>
      <c r="C95" s="29"/>
      <c r="D95" s="29"/>
      <c r="E95" s="29"/>
      <c r="F95" s="29"/>
      <c r="G95" s="29"/>
      <c r="H95" s="29"/>
      <c r="I95" s="30" t="s">
        <v>90</v>
      </c>
      <c r="J95" s="30"/>
      <c r="K95" s="30" t="s">
        <v>156</v>
      </c>
      <c r="L95" s="30"/>
      <c r="M95" s="31">
        <f>168000</f>
        <v>168000</v>
      </c>
      <c r="N95" s="31"/>
      <c r="O95" s="31"/>
      <c r="P95" s="31">
        <f>13170.04</f>
        <v>13170.04</v>
      </c>
      <c r="Q95" s="31"/>
      <c r="R95" s="31"/>
      <c r="S95" s="31"/>
      <c r="T95" s="32">
        <f>154829.96</f>
        <v>154829.96</v>
      </c>
      <c r="U95" s="32"/>
    </row>
    <row r="96" spans="1:21" s="1" customFormat="1" ht="13.5" customHeight="1">
      <c r="A96" s="29" t="s">
        <v>103</v>
      </c>
      <c r="B96" s="29"/>
      <c r="C96" s="29"/>
      <c r="D96" s="29"/>
      <c r="E96" s="29"/>
      <c r="F96" s="29"/>
      <c r="G96" s="29"/>
      <c r="H96" s="29"/>
      <c r="I96" s="30" t="s">
        <v>90</v>
      </c>
      <c r="J96" s="30"/>
      <c r="K96" s="30" t="s">
        <v>157</v>
      </c>
      <c r="L96" s="30"/>
      <c r="M96" s="31">
        <f>700000</f>
        <v>700000</v>
      </c>
      <c r="N96" s="31"/>
      <c r="O96" s="31"/>
      <c r="P96" s="31">
        <f>90330</f>
        <v>90330</v>
      </c>
      <c r="Q96" s="31"/>
      <c r="R96" s="31"/>
      <c r="S96" s="31"/>
      <c r="T96" s="32">
        <f>609670</f>
        <v>609670</v>
      </c>
      <c r="U96" s="32"/>
    </row>
    <row r="97" spans="1:21" s="1" customFormat="1" ht="13.5" customHeight="1">
      <c r="A97" s="29" t="s">
        <v>110</v>
      </c>
      <c r="B97" s="29"/>
      <c r="C97" s="29"/>
      <c r="D97" s="29"/>
      <c r="E97" s="29"/>
      <c r="F97" s="29"/>
      <c r="G97" s="29"/>
      <c r="H97" s="29"/>
      <c r="I97" s="30" t="s">
        <v>90</v>
      </c>
      <c r="J97" s="30"/>
      <c r="K97" s="30" t="s">
        <v>158</v>
      </c>
      <c r="L97" s="30"/>
      <c r="M97" s="31">
        <f>4762200</f>
        <v>4762200</v>
      </c>
      <c r="N97" s="31"/>
      <c r="O97" s="31"/>
      <c r="P97" s="31">
        <f>1011956.25</f>
        <v>1011956.25</v>
      </c>
      <c r="Q97" s="31"/>
      <c r="R97" s="31"/>
      <c r="S97" s="31"/>
      <c r="T97" s="32">
        <f>3750243.75</f>
        <v>3750243.75</v>
      </c>
      <c r="U97" s="32"/>
    </row>
    <row r="98" spans="1:21" s="1" customFormat="1" ht="13.5" customHeight="1">
      <c r="A98" s="29" t="s">
        <v>105</v>
      </c>
      <c r="B98" s="29"/>
      <c r="C98" s="29"/>
      <c r="D98" s="29"/>
      <c r="E98" s="29"/>
      <c r="F98" s="29"/>
      <c r="G98" s="29"/>
      <c r="H98" s="29"/>
      <c r="I98" s="30" t="s">
        <v>90</v>
      </c>
      <c r="J98" s="30"/>
      <c r="K98" s="30" t="s">
        <v>159</v>
      </c>
      <c r="L98" s="30"/>
      <c r="M98" s="31">
        <f>202000</f>
        <v>202000</v>
      </c>
      <c r="N98" s="31"/>
      <c r="O98" s="31"/>
      <c r="P98" s="31">
        <f>25.87</f>
        <v>25.87</v>
      </c>
      <c r="Q98" s="31"/>
      <c r="R98" s="31"/>
      <c r="S98" s="31"/>
      <c r="T98" s="32">
        <f>201974.13</f>
        <v>201974.13</v>
      </c>
      <c r="U98" s="32"/>
    </row>
    <row r="99" spans="1:21" s="1" customFormat="1" ht="13.5" customHeight="1">
      <c r="A99" s="29" t="s">
        <v>115</v>
      </c>
      <c r="B99" s="29"/>
      <c r="C99" s="29"/>
      <c r="D99" s="29"/>
      <c r="E99" s="29"/>
      <c r="F99" s="29"/>
      <c r="G99" s="29"/>
      <c r="H99" s="29"/>
      <c r="I99" s="30" t="s">
        <v>90</v>
      </c>
      <c r="J99" s="30"/>
      <c r="K99" s="30" t="s">
        <v>160</v>
      </c>
      <c r="L99" s="30"/>
      <c r="M99" s="31">
        <f>20000</f>
        <v>20000</v>
      </c>
      <c r="N99" s="31"/>
      <c r="O99" s="31"/>
      <c r="P99" s="33" t="s">
        <v>40</v>
      </c>
      <c r="Q99" s="33"/>
      <c r="R99" s="33"/>
      <c r="S99" s="33"/>
      <c r="T99" s="32">
        <f>20000</f>
        <v>20000</v>
      </c>
      <c r="U99" s="32"/>
    </row>
    <row r="100" spans="1:21" s="1" customFormat="1" ht="13.5" customHeight="1">
      <c r="A100" s="29" t="s">
        <v>117</v>
      </c>
      <c r="B100" s="29"/>
      <c r="C100" s="29"/>
      <c r="D100" s="29"/>
      <c r="E100" s="29"/>
      <c r="F100" s="29"/>
      <c r="G100" s="29"/>
      <c r="H100" s="29"/>
      <c r="I100" s="30" t="s">
        <v>90</v>
      </c>
      <c r="J100" s="30"/>
      <c r="K100" s="30" t="s">
        <v>161</v>
      </c>
      <c r="L100" s="30"/>
      <c r="M100" s="31">
        <f>1000000</f>
        <v>1000000</v>
      </c>
      <c r="N100" s="31"/>
      <c r="O100" s="31"/>
      <c r="P100" s="31">
        <f>102434</f>
        <v>102434</v>
      </c>
      <c r="Q100" s="31"/>
      <c r="R100" s="31"/>
      <c r="S100" s="31"/>
      <c r="T100" s="32">
        <f>897566</f>
        <v>897566</v>
      </c>
      <c r="U100" s="32"/>
    </row>
    <row r="101" spans="1:21" s="1" customFormat="1" ht="13.5" customHeight="1">
      <c r="A101" s="29" t="s">
        <v>162</v>
      </c>
      <c r="B101" s="29"/>
      <c r="C101" s="29"/>
      <c r="D101" s="29"/>
      <c r="E101" s="29"/>
      <c r="F101" s="29"/>
      <c r="G101" s="29"/>
      <c r="H101" s="29"/>
      <c r="I101" s="30" t="s">
        <v>90</v>
      </c>
      <c r="J101" s="30"/>
      <c r="K101" s="30" t="s">
        <v>163</v>
      </c>
      <c r="L101" s="30"/>
      <c r="M101" s="31">
        <f>2128000</f>
        <v>2128000</v>
      </c>
      <c r="N101" s="31"/>
      <c r="O101" s="31"/>
      <c r="P101" s="31">
        <f>662000</f>
        <v>662000</v>
      </c>
      <c r="Q101" s="31"/>
      <c r="R101" s="31"/>
      <c r="S101" s="31"/>
      <c r="T101" s="32">
        <f>1466000</f>
        <v>1466000</v>
      </c>
      <c r="U101" s="32"/>
    </row>
    <row r="102" spans="1:21" s="1" customFormat="1" ht="13.5" customHeight="1">
      <c r="A102" s="29" t="s">
        <v>162</v>
      </c>
      <c r="B102" s="29"/>
      <c r="C102" s="29"/>
      <c r="D102" s="29"/>
      <c r="E102" s="29"/>
      <c r="F102" s="29"/>
      <c r="G102" s="29"/>
      <c r="H102" s="29"/>
      <c r="I102" s="30" t="s">
        <v>90</v>
      </c>
      <c r="J102" s="30"/>
      <c r="K102" s="30" t="s">
        <v>164</v>
      </c>
      <c r="L102" s="30"/>
      <c r="M102" s="31">
        <f>380000</f>
        <v>380000</v>
      </c>
      <c r="N102" s="31"/>
      <c r="O102" s="31"/>
      <c r="P102" s="31">
        <f>91400</f>
        <v>91400</v>
      </c>
      <c r="Q102" s="31"/>
      <c r="R102" s="31"/>
      <c r="S102" s="31"/>
      <c r="T102" s="32">
        <f>288600</f>
        <v>288600</v>
      </c>
      <c r="U102" s="32"/>
    </row>
    <row r="103" spans="1:21" s="1" customFormat="1" ht="13.5" customHeight="1">
      <c r="A103" s="29" t="s">
        <v>162</v>
      </c>
      <c r="B103" s="29"/>
      <c r="C103" s="29"/>
      <c r="D103" s="29"/>
      <c r="E103" s="29"/>
      <c r="F103" s="29"/>
      <c r="G103" s="29"/>
      <c r="H103" s="29"/>
      <c r="I103" s="30" t="s">
        <v>90</v>
      </c>
      <c r="J103" s="30"/>
      <c r="K103" s="30" t="s">
        <v>165</v>
      </c>
      <c r="L103" s="30"/>
      <c r="M103" s="31">
        <f>8758500</f>
        <v>8758500</v>
      </c>
      <c r="N103" s="31"/>
      <c r="O103" s="31"/>
      <c r="P103" s="31">
        <f>2393950</f>
        <v>2393950</v>
      </c>
      <c r="Q103" s="31"/>
      <c r="R103" s="31"/>
      <c r="S103" s="31"/>
      <c r="T103" s="32">
        <f>6364550</f>
        <v>6364550</v>
      </c>
      <c r="U103" s="32"/>
    </row>
    <row r="104" spans="1:21" s="1" customFormat="1" ht="13.5" customHeight="1">
      <c r="A104" s="29" t="s">
        <v>162</v>
      </c>
      <c r="B104" s="29"/>
      <c r="C104" s="29"/>
      <c r="D104" s="29"/>
      <c r="E104" s="29"/>
      <c r="F104" s="29"/>
      <c r="G104" s="29"/>
      <c r="H104" s="29"/>
      <c r="I104" s="30" t="s">
        <v>90</v>
      </c>
      <c r="J104" s="30"/>
      <c r="K104" s="30" t="s">
        <v>166</v>
      </c>
      <c r="L104" s="30"/>
      <c r="M104" s="31">
        <f>74000</f>
        <v>74000</v>
      </c>
      <c r="N104" s="31"/>
      <c r="O104" s="31"/>
      <c r="P104" s="31">
        <f>20171.53</f>
        <v>20171.53</v>
      </c>
      <c r="Q104" s="31"/>
      <c r="R104" s="31"/>
      <c r="S104" s="31"/>
      <c r="T104" s="32">
        <f>53828.47</f>
        <v>53828.47</v>
      </c>
      <c r="U104" s="32"/>
    </row>
    <row r="105" spans="1:21" s="1" customFormat="1" ht="13.5" customHeight="1">
      <c r="A105" s="29" t="s">
        <v>113</v>
      </c>
      <c r="B105" s="29"/>
      <c r="C105" s="29"/>
      <c r="D105" s="29"/>
      <c r="E105" s="29"/>
      <c r="F105" s="29"/>
      <c r="G105" s="29"/>
      <c r="H105" s="29"/>
      <c r="I105" s="30" t="s">
        <v>90</v>
      </c>
      <c r="J105" s="30"/>
      <c r="K105" s="30" t="s">
        <v>167</v>
      </c>
      <c r="L105" s="30"/>
      <c r="M105" s="31">
        <f>65000</f>
        <v>65000</v>
      </c>
      <c r="N105" s="31"/>
      <c r="O105" s="31"/>
      <c r="P105" s="31">
        <f>15460</f>
        <v>15460</v>
      </c>
      <c r="Q105" s="31"/>
      <c r="R105" s="31"/>
      <c r="S105" s="31"/>
      <c r="T105" s="32">
        <f>49540</f>
        <v>49540</v>
      </c>
      <c r="U105" s="32"/>
    </row>
    <row r="106" spans="1:21" s="1" customFormat="1" ht="13.5" customHeight="1">
      <c r="A106" s="29" t="s">
        <v>113</v>
      </c>
      <c r="B106" s="29"/>
      <c r="C106" s="29"/>
      <c r="D106" s="29"/>
      <c r="E106" s="29"/>
      <c r="F106" s="29"/>
      <c r="G106" s="29"/>
      <c r="H106" s="29"/>
      <c r="I106" s="30" t="s">
        <v>90</v>
      </c>
      <c r="J106" s="30"/>
      <c r="K106" s="30" t="s">
        <v>168</v>
      </c>
      <c r="L106" s="30"/>
      <c r="M106" s="31">
        <f>65000</f>
        <v>65000</v>
      </c>
      <c r="N106" s="31"/>
      <c r="O106" s="31"/>
      <c r="P106" s="33" t="s">
        <v>40</v>
      </c>
      <c r="Q106" s="33"/>
      <c r="R106" s="33"/>
      <c r="S106" s="33"/>
      <c r="T106" s="32">
        <f>65000</f>
        <v>65000</v>
      </c>
      <c r="U106" s="32"/>
    </row>
    <row r="107" spans="1:21" s="1" customFormat="1" ht="13.5" customHeight="1">
      <c r="A107" s="29" t="s">
        <v>162</v>
      </c>
      <c r="B107" s="29"/>
      <c r="C107" s="29"/>
      <c r="D107" s="29"/>
      <c r="E107" s="29"/>
      <c r="F107" s="29"/>
      <c r="G107" s="29"/>
      <c r="H107" s="29"/>
      <c r="I107" s="30" t="s">
        <v>90</v>
      </c>
      <c r="J107" s="30"/>
      <c r="K107" s="30" t="s">
        <v>169</v>
      </c>
      <c r="L107" s="30"/>
      <c r="M107" s="31">
        <f>62200</f>
        <v>62200</v>
      </c>
      <c r="N107" s="31"/>
      <c r="O107" s="31"/>
      <c r="P107" s="31">
        <f>62200</f>
        <v>62200</v>
      </c>
      <c r="Q107" s="31"/>
      <c r="R107" s="31"/>
      <c r="S107" s="31"/>
      <c r="T107" s="32">
        <f>0</f>
        <v>0</v>
      </c>
      <c r="U107" s="32"/>
    </row>
    <row r="108" spans="1:21" s="1" customFormat="1" ht="13.5" customHeight="1">
      <c r="A108" s="29" t="s">
        <v>162</v>
      </c>
      <c r="B108" s="29"/>
      <c r="C108" s="29"/>
      <c r="D108" s="29"/>
      <c r="E108" s="29"/>
      <c r="F108" s="29"/>
      <c r="G108" s="29"/>
      <c r="H108" s="29"/>
      <c r="I108" s="30" t="s">
        <v>90</v>
      </c>
      <c r="J108" s="30"/>
      <c r="K108" s="30" t="s">
        <v>170</v>
      </c>
      <c r="L108" s="30"/>
      <c r="M108" s="31">
        <f>283200</f>
        <v>283200</v>
      </c>
      <c r="N108" s="31"/>
      <c r="O108" s="31"/>
      <c r="P108" s="31">
        <f>73244.02</f>
        <v>73244.02</v>
      </c>
      <c r="Q108" s="31"/>
      <c r="R108" s="31"/>
      <c r="S108" s="31"/>
      <c r="T108" s="32">
        <f>209955.98</f>
        <v>209955.98</v>
      </c>
      <c r="U108" s="32"/>
    </row>
    <row r="109" spans="1:21" s="1" customFormat="1" ht="13.5" customHeight="1">
      <c r="A109" s="29" t="s">
        <v>171</v>
      </c>
      <c r="B109" s="29"/>
      <c r="C109" s="29"/>
      <c r="D109" s="29"/>
      <c r="E109" s="29"/>
      <c r="F109" s="29"/>
      <c r="G109" s="29"/>
      <c r="H109" s="29"/>
      <c r="I109" s="30" t="s">
        <v>90</v>
      </c>
      <c r="J109" s="30"/>
      <c r="K109" s="30" t="s">
        <v>172</v>
      </c>
      <c r="L109" s="30"/>
      <c r="M109" s="31">
        <f>1000000</f>
        <v>1000000</v>
      </c>
      <c r="N109" s="31"/>
      <c r="O109" s="31"/>
      <c r="P109" s="33" t="s">
        <v>40</v>
      </c>
      <c r="Q109" s="33"/>
      <c r="R109" s="33"/>
      <c r="S109" s="33"/>
      <c r="T109" s="32">
        <f>1000000</f>
        <v>1000000</v>
      </c>
      <c r="U109" s="32"/>
    </row>
    <row r="110" spans="1:21" s="1" customFormat="1" ht="15" customHeight="1">
      <c r="A110" s="34" t="s">
        <v>173</v>
      </c>
      <c r="B110" s="34"/>
      <c r="C110" s="34"/>
      <c r="D110" s="34"/>
      <c r="E110" s="34"/>
      <c r="F110" s="34"/>
      <c r="G110" s="34"/>
      <c r="H110" s="34"/>
      <c r="I110" s="35" t="s">
        <v>174</v>
      </c>
      <c r="J110" s="35"/>
      <c r="K110" s="35" t="s">
        <v>35</v>
      </c>
      <c r="L110" s="35"/>
      <c r="M110" s="36">
        <f>-1324089</f>
        <v>-1324089</v>
      </c>
      <c r="N110" s="36"/>
      <c r="O110" s="36"/>
      <c r="P110" s="36">
        <f>-97563.52</f>
        <v>-97563.52</v>
      </c>
      <c r="Q110" s="36"/>
      <c r="R110" s="36"/>
      <c r="S110" s="36"/>
      <c r="T110" s="37" t="s">
        <v>35</v>
      </c>
      <c r="U110" s="37"/>
    </row>
    <row r="111" spans="1:21" s="1" customFormat="1" ht="13.5" customHeight="1">
      <c r="A111" s="7" t="s">
        <v>10</v>
      </c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</row>
    <row r="112" spans="1:21" s="1" customFormat="1" ht="13.5" customHeight="1">
      <c r="A112" s="12" t="s">
        <v>175</v>
      </c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</row>
    <row r="113" spans="1:21" s="1" customFormat="1" ht="45.75" customHeight="1">
      <c r="A113" s="13" t="s">
        <v>21</v>
      </c>
      <c r="B113" s="13"/>
      <c r="C113" s="13"/>
      <c r="D113" s="13"/>
      <c r="E113" s="13"/>
      <c r="F113" s="13"/>
      <c r="G113" s="13"/>
      <c r="H113" s="13"/>
      <c r="I113" s="13" t="s">
        <v>22</v>
      </c>
      <c r="J113" s="13"/>
      <c r="K113" s="13" t="s">
        <v>176</v>
      </c>
      <c r="L113" s="13"/>
      <c r="M113" s="14" t="s">
        <v>24</v>
      </c>
      <c r="N113" s="14"/>
      <c r="O113" s="14"/>
      <c r="P113" s="14" t="s">
        <v>25</v>
      </c>
      <c r="Q113" s="14"/>
      <c r="R113" s="14"/>
      <c r="S113" s="14"/>
      <c r="T113" s="15" t="s">
        <v>26</v>
      </c>
      <c r="U113" s="15"/>
    </row>
    <row r="114" spans="1:21" s="1" customFormat="1" ht="12.75" customHeight="1">
      <c r="A114" s="16" t="s">
        <v>27</v>
      </c>
      <c r="B114" s="16"/>
      <c r="C114" s="16"/>
      <c r="D114" s="16"/>
      <c r="E114" s="16"/>
      <c r="F114" s="16"/>
      <c r="G114" s="16"/>
      <c r="H114" s="16"/>
      <c r="I114" s="16" t="s">
        <v>28</v>
      </c>
      <c r="J114" s="16"/>
      <c r="K114" s="16" t="s">
        <v>29</v>
      </c>
      <c r="L114" s="16"/>
      <c r="M114" s="17" t="s">
        <v>30</v>
      </c>
      <c r="N114" s="17"/>
      <c r="O114" s="17"/>
      <c r="P114" s="17" t="s">
        <v>31</v>
      </c>
      <c r="Q114" s="17"/>
      <c r="R114" s="17"/>
      <c r="S114" s="17"/>
      <c r="T114" s="18" t="s">
        <v>32</v>
      </c>
      <c r="U114" s="18"/>
    </row>
    <row r="115" spans="1:21" s="1" customFormat="1" ht="13.5" customHeight="1">
      <c r="A115" s="19" t="s">
        <v>177</v>
      </c>
      <c r="B115" s="19"/>
      <c r="C115" s="19"/>
      <c r="D115" s="19"/>
      <c r="E115" s="19"/>
      <c r="F115" s="19"/>
      <c r="G115" s="19"/>
      <c r="H115" s="19"/>
      <c r="I115" s="20" t="s">
        <v>178</v>
      </c>
      <c r="J115" s="20"/>
      <c r="K115" s="20" t="s">
        <v>35</v>
      </c>
      <c r="L115" s="20"/>
      <c r="M115" s="38">
        <f>1324089</f>
        <v>1324089</v>
      </c>
      <c r="N115" s="38"/>
      <c r="O115" s="38"/>
      <c r="P115" s="21">
        <f>97563.52</f>
        <v>97563.52</v>
      </c>
      <c r="Q115" s="21"/>
      <c r="R115" s="21"/>
      <c r="S115" s="21"/>
      <c r="T115" s="39">
        <f>1226525.48</f>
        <v>1226525.48</v>
      </c>
      <c r="U115" s="39"/>
    </row>
    <row r="116" spans="1:21" s="1" customFormat="1" ht="13.5" customHeight="1">
      <c r="A116" s="40" t="s">
        <v>179</v>
      </c>
      <c r="B116" s="40"/>
      <c r="C116" s="40"/>
      <c r="D116" s="40"/>
      <c r="E116" s="40"/>
      <c r="F116" s="40"/>
      <c r="G116" s="40"/>
      <c r="H116" s="40"/>
      <c r="I116" s="41" t="s">
        <v>10</v>
      </c>
      <c r="J116" s="41"/>
      <c r="K116" s="41" t="s">
        <v>10</v>
      </c>
      <c r="L116" s="41"/>
      <c r="M116" s="42" t="s">
        <v>10</v>
      </c>
      <c r="N116" s="42"/>
      <c r="O116" s="42"/>
      <c r="P116" s="43" t="s">
        <v>10</v>
      </c>
      <c r="Q116" s="43"/>
      <c r="R116" s="43"/>
      <c r="S116" s="43"/>
      <c r="T116" s="44" t="s">
        <v>10</v>
      </c>
      <c r="U116" s="44"/>
    </row>
    <row r="117" spans="1:21" s="1" customFormat="1" ht="13.5" customHeight="1">
      <c r="A117" s="23" t="s">
        <v>180</v>
      </c>
      <c r="B117" s="23"/>
      <c r="C117" s="23"/>
      <c r="D117" s="23"/>
      <c r="E117" s="23"/>
      <c r="F117" s="23"/>
      <c r="G117" s="23"/>
      <c r="H117" s="23"/>
      <c r="I117" s="45" t="s">
        <v>181</v>
      </c>
      <c r="J117" s="45"/>
      <c r="K117" s="24" t="s">
        <v>35</v>
      </c>
      <c r="L117" s="24"/>
      <c r="M117" s="46">
        <f>-1600000</f>
        <v>-1600000</v>
      </c>
      <c r="N117" s="46"/>
      <c r="O117" s="46"/>
      <c r="P117" s="27" t="s">
        <v>40</v>
      </c>
      <c r="Q117" s="27"/>
      <c r="R117" s="27"/>
      <c r="S117" s="27"/>
      <c r="T117" s="47">
        <f>-1600000</f>
        <v>-1600000</v>
      </c>
      <c r="U117" s="47"/>
    </row>
    <row r="118" spans="1:21" s="1" customFormat="1" ht="24" customHeight="1">
      <c r="A118" s="29" t="s">
        <v>182</v>
      </c>
      <c r="B118" s="29"/>
      <c r="C118" s="29"/>
      <c r="D118" s="29"/>
      <c r="E118" s="29"/>
      <c r="F118" s="29"/>
      <c r="G118" s="29"/>
      <c r="H118" s="29"/>
      <c r="I118" s="30" t="s">
        <v>181</v>
      </c>
      <c r="J118" s="30"/>
      <c r="K118" s="30" t="s">
        <v>183</v>
      </c>
      <c r="L118" s="30"/>
      <c r="M118" s="48">
        <f>14600000</f>
        <v>14600000</v>
      </c>
      <c r="N118" s="48"/>
      <c r="O118" s="48"/>
      <c r="P118" s="33" t="s">
        <v>40</v>
      </c>
      <c r="Q118" s="33"/>
      <c r="R118" s="33"/>
      <c r="S118" s="33"/>
      <c r="T118" s="49">
        <f>14600000</f>
        <v>14600000</v>
      </c>
      <c r="U118" s="49"/>
    </row>
    <row r="119" spans="1:21" s="1" customFormat="1" ht="24" customHeight="1">
      <c r="A119" s="29" t="s">
        <v>184</v>
      </c>
      <c r="B119" s="29"/>
      <c r="C119" s="29"/>
      <c r="D119" s="29"/>
      <c r="E119" s="29"/>
      <c r="F119" s="29"/>
      <c r="G119" s="29"/>
      <c r="H119" s="29"/>
      <c r="I119" s="30" t="s">
        <v>181</v>
      </c>
      <c r="J119" s="30"/>
      <c r="K119" s="30" t="s">
        <v>185</v>
      </c>
      <c r="L119" s="30"/>
      <c r="M119" s="48">
        <f>-16200000</f>
        <v>-16200000</v>
      </c>
      <c r="N119" s="48"/>
      <c r="O119" s="48"/>
      <c r="P119" s="33" t="s">
        <v>40</v>
      </c>
      <c r="Q119" s="33"/>
      <c r="R119" s="33"/>
      <c r="S119" s="33"/>
      <c r="T119" s="49">
        <f>-16200000</f>
        <v>-16200000</v>
      </c>
      <c r="U119" s="49"/>
    </row>
    <row r="120" spans="1:21" s="1" customFormat="1" ht="0.75" customHeight="1">
      <c r="A120" s="50" t="s">
        <v>10</v>
      </c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</row>
    <row r="121" spans="1:21" s="1" customFormat="1" ht="13.5" customHeight="1">
      <c r="A121" s="29" t="s">
        <v>186</v>
      </c>
      <c r="B121" s="29"/>
      <c r="C121" s="29"/>
      <c r="D121" s="29"/>
      <c r="E121" s="29"/>
      <c r="F121" s="29"/>
      <c r="G121" s="29"/>
      <c r="H121" s="29"/>
      <c r="I121" s="41" t="s">
        <v>187</v>
      </c>
      <c r="J121" s="41"/>
      <c r="K121" s="41" t="s">
        <v>35</v>
      </c>
      <c r="L121" s="41"/>
      <c r="M121" s="42" t="s">
        <v>40</v>
      </c>
      <c r="N121" s="42"/>
      <c r="O121" s="42"/>
      <c r="P121" s="33" t="s">
        <v>40</v>
      </c>
      <c r="Q121" s="33"/>
      <c r="R121" s="33"/>
      <c r="S121" s="33"/>
      <c r="T121" s="44" t="s">
        <v>40</v>
      </c>
      <c r="U121" s="44"/>
    </row>
    <row r="122" spans="1:21" s="1" customFormat="1" ht="13.5" customHeight="1">
      <c r="A122" s="29" t="s">
        <v>10</v>
      </c>
      <c r="B122" s="29"/>
      <c r="C122" s="29"/>
      <c r="D122" s="29"/>
      <c r="E122" s="29"/>
      <c r="F122" s="29"/>
      <c r="G122" s="29"/>
      <c r="H122" s="29"/>
      <c r="I122" s="30" t="s">
        <v>187</v>
      </c>
      <c r="J122" s="30"/>
      <c r="K122" s="30" t="s">
        <v>10</v>
      </c>
      <c r="L122" s="30"/>
      <c r="M122" s="51" t="s">
        <v>40</v>
      </c>
      <c r="N122" s="51"/>
      <c r="O122" s="51"/>
      <c r="P122" s="33" t="s">
        <v>40</v>
      </c>
      <c r="Q122" s="33"/>
      <c r="R122" s="33"/>
      <c r="S122" s="33"/>
      <c r="T122" s="52" t="s">
        <v>40</v>
      </c>
      <c r="U122" s="52"/>
    </row>
    <row r="123" spans="1:21" s="1" customFormat="1" ht="13.5" customHeight="1">
      <c r="A123" s="29" t="s">
        <v>188</v>
      </c>
      <c r="B123" s="29"/>
      <c r="C123" s="29"/>
      <c r="D123" s="29"/>
      <c r="E123" s="29"/>
      <c r="F123" s="29"/>
      <c r="G123" s="29"/>
      <c r="H123" s="29"/>
      <c r="I123" s="30" t="s">
        <v>189</v>
      </c>
      <c r="J123" s="30"/>
      <c r="K123" s="30" t="s">
        <v>190</v>
      </c>
      <c r="L123" s="30"/>
      <c r="M123" s="48">
        <f>M124+M125</f>
        <v>2924089</v>
      </c>
      <c r="N123" s="48"/>
      <c r="O123" s="48"/>
      <c r="P123" s="31">
        <f>97563.52</f>
        <v>97563.52</v>
      </c>
      <c r="Q123" s="31"/>
      <c r="R123" s="31"/>
      <c r="S123" s="31"/>
      <c r="T123" s="49">
        <f>2826525.48</f>
        <v>2826525.48</v>
      </c>
      <c r="U123" s="49"/>
    </row>
    <row r="124" spans="1:21" s="1" customFormat="1" ht="13.5" customHeight="1">
      <c r="A124" s="29" t="s">
        <v>191</v>
      </c>
      <c r="B124" s="29"/>
      <c r="C124" s="29"/>
      <c r="D124" s="29"/>
      <c r="E124" s="29"/>
      <c r="F124" s="29"/>
      <c r="G124" s="29"/>
      <c r="H124" s="29"/>
      <c r="I124" s="30" t="s">
        <v>192</v>
      </c>
      <c r="J124" s="30"/>
      <c r="K124" s="30" t="s">
        <v>193</v>
      </c>
      <c r="L124" s="30"/>
      <c r="M124" s="48">
        <v>-66790500</v>
      </c>
      <c r="N124" s="48"/>
      <c r="O124" s="48"/>
      <c r="P124" s="31">
        <f>-10310426.05</f>
        <v>-10310426.05</v>
      </c>
      <c r="Q124" s="31"/>
      <c r="R124" s="31"/>
      <c r="S124" s="31"/>
      <c r="T124" s="53" t="s">
        <v>35</v>
      </c>
      <c r="U124" s="53"/>
    </row>
    <row r="125" spans="1:21" s="1" customFormat="1" ht="13.5" customHeight="1">
      <c r="A125" s="29" t="s">
        <v>194</v>
      </c>
      <c r="B125" s="29"/>
      <c r="C125" s="29"/>
      <c r="D125" s="29"/>
      <c r="E125" s="29"/>
      <c r="F125" s="29"/>
      <c r="G125" s="29"/>
      <c r="H125" s="29"/>
      <c r="I125" s="30" t="s">
        <v>195</v>
      </c>
      <c r="J125" s="30"/>
      <c r="K125" s="30" t="s">
        <v>196</v>
      </c>
      <c r="L125" s="30"/>
      <c r="M125" s="48">
        <v>69714589</v>
      </c>
      <c r="N125" s="48"/>
      <c r="O125" s="48"/>
      <c r="P125" s="31">
        <f>10407989.57</f>
        <v>10407989.57</v>
      </c>
      <c r="Q125" s="31"/>
      <c r="R125" s="31"/>
      <c r="S125" s="31"/>
      <c r="T125" s="53" t="s">
        <v>35</v>
      </c>
      <c r="U125" s="53"/>
    </row>
    <row r="126" spans="1:21" s="1" customFormat="1" ht="13.5" customHeight="1">
      <c r="A126" s="55" t="s">
        <v>10</v>
      </c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</row>
    <row r="127" spans="1:21" s="1" customFormat="1" ht="13.5" customHeight="1">
      <c r="A127" s="7" t="s">
        <v>10</v>
      </c>
      <c r="B127" s="7"/>
      <c r="C127" s="7"/>
      <c r="D127" s="7"/>
      <c r="E127" s="7"/>
      <c r="F127" s="54" t="s">
        <v>10</v>
      </c>
      <c r="G127" s="54"/>
      <c r="H127" s="54"/>
      <c r="I127" s="54"/>
      <c r="J127" s="54"/>
      <c r="K127" s="54" t="s">
        <v>197</v>
      </c>
      <c r="L127" s="54"/>
      <c r="M127" s="54"/>
      <c r="N127" s="54"/>
      <c r="O127" s="7" t="s">
        <v>10</v>
      </c>
      <c r="P127" s="7"/>
      <c r="Q127" s="7"/>
      <c r="R127" s="7"/>
      <c r="S127" s="7"/>
      <c r="T127" s="7"/>
      <c r="U127" s="7"/>
    </row>
    <row r="128" spans="1:21" s="1" customFormat="1" ht="13.5" customHeight="1">
      <c r="A128" s="7" t="s">
        <v>10</v>
      </c>
      <c r="B128" s="7"/>
      <c r="C128" s="7"/>
      <c r="D128" s="7"/>
      <c r="E128" s="7"/>
      <c r="F128" s="10" t="s">
        <v>10</v>
      </c>
      <c r="G128" s="56" t="s">
        <v>198</v>
      </c>
      <c r="H128" s="56"/>
      <c r="I128" s="56"/>
      <c r="J128" s="10" t="s">
        <v>10</v>
      </c>
      <c r="K128" s="10" t="s">
        <v>10</v>
      </c>
      <c r="L128" s="56" t="s">
        <v>199</v>
      </c>
      <c r="M128" s="56"/>
      <c r="N128" s="7" t="s">
        <v>10</v>
      </c>
      <c r="O128" s="7"/>
      <c r="P128" s="7"/>
      <c r="Q128" s="7"/>
      <c r="R128" s="7"/>
      <c r="S128" s="7"/>
      <c r="T128" s="7"/>
      <c r="U128" s="7"/>
    </row>
    <row r="129" spans="1:21" s="1" customFormat="1" ht="7.5" customHeight="1">
      <c r="A129" s="7" t="s">
        <v>10</v>
      </c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</row>
    <row r="130" spans="1:21" s="1" customFormat="1" ht="13.5" customHeight="1">
      <c r="A130" s="7" t="s">
        <v>10</v>
      </c>
      <c r="B130" s="7"/>
      <c r="C130" s="7"/>
      <c r="D130" s="7"/>
      <c r="E130" s="7"/>
      <c r="F130" s="54" t="s">
        <v>10</v>
      </c>
      <c r="G130" s="54"/>
      <c r="H130" s="54"/>
      <c r="I130" s="54"/>
      <c r="J130" s="54"/>
      <c r="K130" s="54" t="s">
        <v>200</v>
      </c>
      <c r="L130" s="54"/>
      <c r="M130" s="54"/>
      <c r="N130" s="54"/>
      <c r="O130" s="7" t="s">
        <v>10</v>
      </c>
      <c r="P130" s="7"/>
      <c r="Q130" s="7"/>
      <c r="R130" s="7"/>
      <c r="S130" s="7"/>
      <c r="T130" s="7"/>
      <c r="U130" s="7"/>
    </row>
    <row r="131" spans="1:21" s="1" customFormat="1" ht="13.5" customHeight="1">
      <c r="A131" s="7" t="s">
        <v>10</v>
      </c>
      <c r="B131" s="7"/>
      <c r="C131" s="7"/>
      <c r="D131" s="7"/>
      <c r="E131" s="7"/>
      <c r="F131" s="10" t="s">
        <v>10</v>
      </c>
      <c r="G131" s="56" t="s">
        <v>198</v>
      </c>
      <c r="H131" s="56"/>
      <c r="I131" s="56"/>
      <c r="J131" s="10" t="s">
        <v>10</v>
      </c>
      <c r="K131" s="10" t="s">
        <v>10</v>
      </c>
      <c r="L131" s="56" t="s">
        <v>199</v>
      </c>
      <c r="M131" s="56"/>
      <c r="N131" s="7" t="s">
        <v>10</v>
      </c>
      <c r="O131" s="7"/>
      <c r="P131" s="7"/>
      <c r="Q131" s="7"/>
      <c r="R131" s="7"/>
      <c r="S131" s="7"/>
      <c r="T131" s="7"/>
      <c r="U131" s="7"/>
    </row>
    <row r="132" spans="1:21" s="1" customFormat="1" ht="15.75" customHeight="1">
      <c r="A132" s="7" t="s">
        <v>10</v>
      </c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</row>
    <row r="133" spans="1:21" s="1" customFormat="1" ht="13.5" customHeight="1">
      <c r="A133" s="57" t="s">
        <v>201</v>
      </c>
      <c r="B133" s="57"/>
      <c r="C133" s="57"/>
      <c r="D133" s="57"/>
      <c r="E133" s="57"/>
      <c r="F133" s="57"/>
      <c r="G133" s="57"/>
      <c r="H133" s="7" t="s">
        <v>10</v>
      </c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</row>
    <row r="134" spans="1:21" s="1" customFormat="1" ht="13.5" customHeight="1">
      <c r="A134" s="4" t="s">
        <v>202</v>
      </c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</row>
  </sheetData>
  <sheetProtection/>
  <mergeCells count="709">
    <mergeCell ref="A132:U132"/>
    <mergeCell ref="A133:G133"/>
    <mergeCell ref="H133:U133"/>
    <mergeCell ref="A134:U134"/>
    <mergeCell ref="A129:U129"/>
    <mergeCell ref="A130:E130"/>
    <mergeCell ref="F130:J130"/>
    <mergeCell ref="K130:N130"/>
    <mergeCell ref="O130:U130"/>
    <mergeCell ref="A131:E131"/>
    <mergeCell ref="G131:I131"/>
    <mergeCell ref="L131:M131"/>
    <mergeCell ref="N131:U131"/>
    <mergeCell ref="A126:U126"/>
    <mergeCell ref="A127:E127"/>
    <mergeCell ref="F127:J127"/>
    <mergeCell ref="K127:N127"/>
    <mergeCell ref="O127:U127"/>
    <mergeCell ref="A128:E128"/>
    <mergeCell ref="G128:I128"/>
    <mergeCell ref="L128:M128"/>
    <mergeCell ref="N128:U128"/>
    <mergeCell ref="A125:H125"/>
    <mergeCell ref="I125:J125"/>
    <mergeCell ref="K125:L125"/>
    <mergeCell ref="M125:O125"/>
    <mergeCell ref="P125:S125"/>
    <mergeCell ref="T125:U125"/>
    <mergeCell ref="A124:H124"/>
    <mergeCell ref="I124:J124"/>
    <mergeCell ref="K124:L124"/>
    <mergeCell ref="M124:O124"/>
    <mergeCell ref="P124:S124"/>
    <mergeCell ref="T124:U124"/>
    <mergeCell ref="A123:H123"/>
    <mergeCell ref="I123:J123"/>
    <mergeCell ref="K123:L123"/>
    <mergeCell ref="M123:O123"/>
    <mergeCell ref="P123:S123"/>
    <mergeCell ref="T123:U123"/>
    <mergeCell ref="A122:H122"/>
    <mergeCell ref="I122:J122"/>
    <mergeCell ref="K122:L122"/>
    <mergeCell ref="M122:O122"/>
    <mergeCell ref="P122:S122"/>
    <mergeCell ref="T122:U122"/>
    <mergeCell ref="A120:U120"/>
    <mergeCell ref="A121:H121"/>
    <mergeCell ref="I121:J121"/>
    <mergeCell ref="K121:L121"/>
    <mergeCell ref="M121:O121"/>
    <mergeCell ref="P121:S121"/>
    <mergeCell ref="T121:U121"/>
    <mergeCell ref="A119:H119"/>
    <mergeCell ref="I119:J119"/>
    <mergeCell ref="K119:L119"/>
    <mergeCell ref="M119:O119"/>
    <mergeCell ref="P119:S119"/>
    <mergeCell ref="T119:U119"/>
    <mergeCell ref="A118:H118"/>
    <mergeCell ref="I118:J118"/>
    <mergeCell ref="K118:L118"/>
    <mergeCell ref="M118:O118"/>
    <mergeCell ref="P118:S118"/>
    <mergeCell ref="T118:U118"/>
    <mergeCell ref="A117:H117"/>
    <mergeCell ref="I117:J117"/>
    <mergeCell ref="K117:L117"/>
    <mergeCell ref="M117:O117"/>
    <mergeCell ref="P117:S117"/>
    <mergeCell ref="T117:U117"/>
    <mergeCell ref="A116:H116"/>
    <mergeCell ref="I116:J116"/>
    <mergeCell ref="K116:L116"/>
    <mergeCell ref="M116:O116"/>
    <mergeCell ref="P116:S116"/>
    <mergeCell ref="T116:U116"/>
    <mergeCell ref="A115:H115"/>
    <mergeCell ref="I115:J115"/>
    <mergeCell ref="K115:L115"/>
    <mergeCell ref="M115:O115"/>
    <mergeCell ref="P115:S115"/>
    <mergeCell ref="T115:U115"/>
    <mergeCell ref="A114:H114"/>
    <mergeCell ref="I114:J114"/>
    <mergeCell ref="K114:L114"/>
    <mergeCell ref="M114:O114"/>
    <mergeCell ref="P114:S114"/>
    <mergeCell ref="T114:U114"/>
    <mergeCell ref="A111:U111"/>
    <mergeCell ref="A112:U112"/>
    <mergeCell ref="A113:H113"/>
    <mergeCell ref="I113:J113"/>
    <mergeCell ref="K113:L113"/>
    <mergeCell ref="M113:O113"/>
    <mergeCell ref="P113:S113"/>
    <mergeCell ref="T113:U113"/>
    <mergeCell ref="A110:H110"/>
    <mergeCell ref="I110:J110"/>
    <mergeCell ref="K110:L110"/>
    <mergeCell ref="M110:O110"/>
    <mergeCell ref="P110:S110"/>
    <mergeCell ref="T110:U110"/>
    <mergeCell ref="A109:H109"/>
    <mergeCell ref="I109:J109"/>
    <mergeCell ref="K109:L109"/>
    <mergeCell ref="M109:O109"/>
    <mergeCell ref="P109:S109"/>
    <mergeCell ref="T109:U109"/>
    <mergeCell ref="A108:H108"/>
    <mergeCell ref="I108:J108"/>
    <mergeCell ref="K108:L108"/>
    <mergeCell ref="M108:O108"/>
    <mergeCell ref="P108:S108"/>
    <mergeCell ref="T108:U108"/>
    <mergeCell ref="A107:H107"/>
    <mergeCell ref="I107:J107"/>
    <mergeCell ref="K107:L107"/>
    <mergeCell ref="M107:O107"/>
    <mergeCell ref="P107:S107"/>
    <mergeCell ref="T107:U107"/>
    <mergeCell ref="A106:H106"/>
    <mergeCell ref="I106:J106"/>
    <mergeCell ref="K106:L106"/>
    <mergeCell ref="M106:O106"/>
    <mergeCell ref="P106:S106"/>
    <mergeCell ref="T106:U106"/>
    <mergeCell ref="A105:H105"/>
    <mergeCell ref="I105:J105"/>
    <mergeCell ref="K105:L105"/>
    <mergeCell ref="M105:O105"/>
    <mergeCell ref="P105:S105"/>
    <mergeCell ref="T105:U105"/>
    <mergeCell ref="A104:H104"/>
    <mergeCell ref="I104:J104"/>
    <mergeCell ref="K104:L104"/>
    <mergeCell ref="M104:O104"/>
    <mergeCell ref="P104:S104"/>
    <mergeCell ref="T104:U104"/>
    <mergeCell ref="A103:H103"/>
    <mergeCell ref="I103:J103"/>
    <mergeCell ref="K103:L103"/>
    <mergeCell ref="M103:O103"/>
    <mergeCell ref="P103:S103"/>
    <mergeCell ref="T103:U103"/>
    <mergeCell ref="A102:H102"/>
    <mergeCell ref="I102:J102"/>
    <mergeCell ref="K102:L102"/>
    <mergeCell ref="M102:O102"/>
    <mergeCell ref="P102:S102"/>
    <mergeCell ref="T102:U102"/>
    <mergeCell ref="A101:H101"/>
    <mergeCell ref="I101:J101"/>
    <mergeCell ref="K101:L101"/>
    <mergeCell ref="M101:O101"/>
    <mergeCell ref="P101:S101"/>
    <mergeCell ref="T101:U101"/>
    <mergeCell ref="A100:H100"/>
    <mergeCell ref="I100:J100"/>
    <mergeCell ref="K100:L100"/>
    <mergeCell ref="M100:O100"/>
    <mergeCell ref="P100:S100"/>
    <mergeCell ref="T100:U100"/>
    <mergeCell ref="A99:H99"/>
    <mergeCell ref="I99:J99"/>
    <mergeCell ref="K99:L99"/>
    <mergeCell ref="M99:O99"/>
    <mergeCell ref="P99:S99"/>
    <mergeCell ref="T99:U99"/>
    <mergeCell ref="A98:H98"/>
    <mergeCell ref="I98:J98"/>
    <mergeCell ref="K98:L98"/>
    <mergeCell ref="M98:O98"/>
    <mergeCell ref="P98:S98"/>
    <mergeCell ref="T98:U98"/>
    <mergeCell ref="A97:H97"/>
    <mergeCell ref="I97:J97"/>
    <mergeCell ref="K97:L97"/>
    <mergeCell ref="M97:O97"/>
    <mergeCell ref="P97:S97"/>
    <mergeCell ref="T97:U97"/>
    <mergeCell ref="A96:H96"/>
    <mergeCell ref="I96:J96"/>
    <mergeCell ref="K96:L96"/>
    <mergeCell ref="M96:O96"/>
    <mergeCell ref="P96:S96"/>
    <mergeCell ref="T96:U96"/>
    <mergeCell ref="A95:H95"/>
    <mergeCell ref="I95:J95"/>
    <mergeCell ref="K95:L95"/>
    <mergeCell ref="M95:O95"/>
    <mergeCell ref="P95:S95"/>
    <mergeCell ref="T95:U95"/>
    <mergeCell ref="A94:H94"/>
    <mergeCell ref="I94:J94"/>
    <mergeCell ref="K94:L94"/>
    <mergeCell ref="M94:O94"/>
    <mergeCell ref="P94:S94"/>
    <mergeCell ref="T94:U94"/>
    <mergeCell ref="A93:H93"/>
    <mergeCell ref="I93:J93"/>
    <mergeCell ref="K93:L93"/>
    <mergeCell ref="M93:O93"/>
    <mergeCell ref="P93:S93"/>
    <mergeCell ref="T93:U93"/>
    <mergeCell ref="A92:H92"/>
    <mergeCell ref="I92:J92"/>
    <mergeCell ref="K92:L92"/>
    <mergeCell ref="M92:O92"/>
    <mergeCell ref="P92:S92"/>
    <mergeCell ref="T92:U92"/>
    <mergeCell ref="A91:H91"/>
    <mergeCell ref="I91:J91"/>
    <mergeCell ref="K91:L91"/>
    <mergeCell ref="M91:O91"/>
    <mergeCell ref="P91:S91"/>
    <mergeCell ref="T91:U91"/>
    <mergeCell ref="A90:H90"/>
    <mergeCell ref="I90:J90"/>
    <mergeCell ref="K90:L90"/>
    <mergeCell ref="M90:O90"/>
    <mergeCell ref="P90:S90"/>
    <mergeCell ref="T90:U90"/>
    <mergeCell ref="A89:H89"/>
    <mergeCell ref="I89:J89"/>
    <mergeCell ref="K89:L89"/>
    <mergeCell ref="M89:O89"/>
    <mergeCell ref="P89:S89"/>
    <mergeCell ref="T89:U89"/>
    <mergeCell ref="A88:H88"/>
    <mergeCell ref="I88:J88"/>
    <mergeCell ref="K88:L88"/>
    <mergeCell ref="M88:O88"/>
    <mergeCell ref="P88:S88"/>
    <mergeCell ref="T88:U88"/>
    <mergeCell ref="A87:H87"/>
    <mergeCell ref="I87:J87"/>
    <mergeCell ref="K87:L87"/>
    <mergeCell ref="M87:O87"/>
    <mergeCell ref="P87:S87"/>
    <mergeCell ref="T87:U87"/>
    <mergeCell ref="A86:H86"/>
    <mergeCell ref="I86:J86"/>
    <mergeCell ref="K86:L86"/>
    <mergeCell ref="M86:O86"/>
    <mergeCell ref="P86:S86"/>
    <mergeCell ref="T86:U86"/>
    <mergeCell ref="A85:H85"/>
    <mergeCell ref="I85:J85"/>
    <mergeCell ref="K85:L85"/>
    <mergeCell ref="M85:O85"/>
    <mergeCell ref="P85:S85"/>
    <mergeCell ref="T85:U85"/>
    <mergeCell ref="A84:H84"/>
    <mergeCell ref="I84:J84"/>
    <mergeCell ref="K84:L84"/>
    <mergeCell ref="M84:O84"/>
    <mergeCell ref="P84:S84"/>
    <mergeCell ref="T84:U84"/>
    <mergeCell ref="A83:H83"/>
    <mergeCell ref="I83:J83"/>
    <mergeCell ref="K83:L83"/>
    <mergeCell ref="M83:O83"/>
    <mergeCell ref="P83:S83"/>
    <mergeCell ref="T83:U83"/>
    <mergeCell ref="A82:H82"/>
    <mergeCell ref="I82:J82"/>
    <mergeCell ref="K82:L82"/>
    <mergeCell ref="M82:O82"/>
    <mergeCell ref="P82:S82"/>
    <mergeCell ref="T82:U82"/>
    <mergeCell ref="A81:H81"/>
    <mergeCell ref="I81:J81"/>
    <mergeCell ref="K81:L81"/>
    <mergeCell ref="M81:O81"/>
    <mergeCell ref="P81:S81"/>
    <mergeCell ref="T81:U81"/>
    <mergeCell ref="A80:H80"/>
    <mergeCell ref="I80:J80"/>
    <mergeCell ref="K80:L80"/>
    <mergeCell ref="M80:O80"/>
    <mergeCell ref="P80:S80"/>
    <mergeCell ref="T80:U80"/>
    <mergeCell ref="A79:H79"/>
    <mergeCell ref="I79:J79"/>
    <mergeCell ref="K79:L79"/>
    <mergeCell ref="M79:O79"/>
    <mergeCell ref="P79:S79"/>
    <mergeCell ref="T79:U79"/>
    <mergeCell ref="A78:H78"/>
    <mergeCell ref="I78:J78"/>
    <mergeCell ref="K78:L78"/>
    <mergeCell ref="M78:O78"/>
    <mergeCell ref="P78:S78"/>
    <mergeCell ref="T78:U78"/>
    <mergeCell ref="A77:H77"/>
    <mergeCell ref="I77:J77"/>
    <mergeCell ref="K77:L77"/>
    <mergeCell ref="M77:O77"/>
    <mergeCell ref="P77:S77"/>
    <mergeCell ref="T77:U77"/>
    <mergeCell ref="A76:H76"/>
    <mergeCell ref="I76:J76"/>
    <mergeCell ref="K76:L76"/>
    <mergeCell ref="M76:O76"/>
    <mergeCell ref="P76:S76"/>
    <mergeCell ref="T76:U76"/>
    <mergeCell ref="A75:H75"/>
    <mergeCell ref="I75:J75"/>
    <mergeCell ref="K75:L75"/>
    <mergeCell ref="M75:O75"/>
    <mergeCell ref="P75:S75"/>
    <mergeCell ref="T75:U75"/>
    <mergeCell ref="A74:H74"/>
    <mergeCell ref="I74:J74"/>
    <mergeCell ref="K74:L74"/>
    <mergeCell ref="M74:O74"/>
    <mergeCell ref="P74:S74"/>
    <mergeCell ref="T74:U74"/>
    <mergeCell ref="A73:H73"/>
    <mergeCell ref="I73:J73"/>
    <mergeCell ref="K73:L73"/>
    <mergeCell ref="M73:O73"/>
    <mergeCell ref="P73:S73"/>
    <mergeCell ref="T73:U73"/>
    <mergeCell ref="A72:H72"/>
    <mergeCell ref="I72:J72"/>
    <mergeCell ref="K72:L72"/>
    <mergeCell ref="M72:O72"/>
    <mergeCell ref="P72:S72"/>
    <mergeCell ref="T72:U72"/>
    <mergeCell ref="A71:H71"/>
    <mergeCell ref="I71:J71"/>
    <mergeCell ref="K71:L71"/>
    <mergeCell ref="M71:O71"/>
    <mergeCell ref="P71:S71"/>
    <mergeCell ref="T71:U71"/>
    <mergeCell ref="A70:H70"/>
    <mergeCell ref="I70:J70"/>
    <mergeCell ref="K70:L70"/>
    <mergeCell ref="M70:O70"/>
    <mergeCell ref="P70:S70"/>
    <mergeCell ref="T70:U70"/>
    <mergeCell ref="A69:H69"/>
    <mergeCell ref="I69:J69"/>
    <mergeCell ref="K69:L69"/>
    <mergeCell ref="M69:O69"/>
    <mergeCell ref="P69:S69"/>
    <mergeCell ref="T69:U69"/>
    <mergeCell ref="A68:H68"/>
    <mergeCell ref="I68:J68"/>
    <mergeCell ref="K68:L68"/>
    <mergeCell ref="M68:O68"/>
    <mergeCell ref="P68:S68"/>
    <mergeCell ref="T68:U68"/>
    <mergeCell ref="A67:H67"/>
    <mergeCell ref="I67:J67"/>
    <mergeCell ref="K67:L67"/>
    <mergeCell ref="M67:O67"/>
    <mergeCell ref="P67:S67"/>
    <mergeCell ref="T67:U67"/>
    <mergeCell ref="A66:H66"/>
    <mergeCell ref="I66:J66"/>
    <mergeCell ref="K66:L66"/>
    <mergeCell ref="M66:O66"/>
    <mergeCell ref="P66:S66"/>
    <mergeCell ref="T66:U66"/>
    <mergeCell ref="A65:H65"/>
    <mergeCell ref="I65:J65"/>
    <mergeCell ref="K65:L65"/>
    <mergeCell ref="M65:O65"/>
    <mergeCell ref="P65:S65"/>
    <mergeCell ref="T65:U65"/>
    <mergeCell ref="A64:H64"/>
    <mergeCell ref="I64:J64"/>
    <mergeCell ref="K64:L64"/>
    <mergeCell ref="M64:O64"/>
    <mergeCell ref="P64:S64"/>
    <mergeCell ref="T64:U64"/>
    <mergeCell ref="A63:H63"/>
    <mergeCell ref="I63:J63"/>
    <mergeCell ref="K63:L63"/>
    <mergeCell ref="M63:O63"/>
    <mergeCell ref="P63:S63"/>
    <mergeCell ref="T63:U63"/>
    <mergeCell ref="A62:H62"/>
    <mergeCell ref="I62:J62"/>
    <mergeCell ref="K62:L62"/>
    <mergeCell ref="M62:O62"/>
    <mergeCell ref="P62:S62"/>
    <mergeCell ref="T62:U62"/>
    <mergeCell ref="A61:H61"/>
    <mergeCell ref="I61:J61"/>
    <mergeCell ref="K61:L61"/>
    <mergeCell ref="M61:O61"/>
    <mergeCell ref="P61:S61"/>
    <mergeCell ref="T61:U61"/>
    <mergeCell ref="A60:H60"/>
    <mergeCell ref="I60:J60"/>
    <mergeCell ref="K60:L60"/>
    <mergeCell ref="M60:O60"/>
    <mergeCell ref="P60:S60"/>
    <mergeCell ref="T60:U60"/>
    <mergeCell ref="A59:H59"/>
    <mergeCell ref="I59:J59"/>
    <mergeCell ref="K59:L59"/>
    <mergeCell ref="M59:O59"/>
    <mergeCell ref="P59:S59"/>
    <mergeCell ref="T59:U59"/>
    <mergeCell ref="A58:H58"/>
    <mergeCell ref="I58:J58"/>
    <mergeCell ref="K58:L58"/>
    <mergeCell ref="M58:O58"/>
    <mergeCell ref="P58:S58"/>
    <mergeCell ref="T58:U58"/>
    <mergeCell ref="A57:H57"/>
    <mergeCell ref="I57:J57"/>
    <mergeCell ref="K57:L57"/>
    <mergeCell ref="M57:O57"/>
    <mergeCell ref="P57:S57"/>
    <mergeCell ref="T57:U57"/>
    <mergeCell ref="A56:H56"/>
    <mergeCell ref="I56:J56"/>
    <mergeCell ref="K56:L56"/>
    <mergeCell ref="M56:O56"/>
    <mergeCell ref="P56:S56"/>
    <mergeCell ref="T56:U56"/>
    <mergeCell ref="A55:H55"/>
    <mergeCell ref="I55:J55"/>
    <mergeCell ref="K55:L55"/>
    <mergeCell ref="M55:O55"/>
    <mergeCell ref="P55:S55"/>
    <mergeCell ref="T55:U55"/>
    <mergeCell ref="A54:H54"/>
    <mergeCell ref="I54:J54"/>
    <mergeCell ref="K54:L54"/>
    <mergeCell ref="M54:O54"/>
    <mergeCell ref="P54:S54"/>
    <mergeCell ref="T54:U54"/>
    <mergeCell ref="A53:H53"/>
    <mergeCell ref="I53:J53"/>
    <mergeCell ref="K53:L53"/>
    <mergeCell ref="M53:O53"/>
    <mergeCell ref="P53:S53"/>
    <mergeCell ref="T53:U53"/>
    <mergeCell ref="A52:H52"/>
    <mergeCell ref="I52:J52"/>
    <mergeCell ref="K52:L52"/>
    <mergeCell ref="M52:O52"/>
    <mergeCell ref="P52:S52"/>
    <mergeCell ref="T52:U52"/>
    <mergeCell ref="A51:H51"/>
    <mergeCell ref="I51:J51"/>
    <mergeCell ref="K51:L51"/>
    <mergeCell ref="M51:O51"/>
    <mergeCell ref="P51:S51"/>
    <mergeCell ref="T51:U51"/>
    <mergeCell ref="A50:H50"/>
    <mergeCell ref="I50:J50"/>
    <mergeCell ref="K50:L50"/>
    <mergeCell ref="M50:O50"/>
    <mergeCell ref="P50:S50"/>
    <mergeCell ref="T50:U50"/>
    <mergeCell ref="A49:H49"/>
    <mergeCell ref="I49:J49"/>
    <mergeCell ref="K49:L49"/>
    <mergeCell ref="M49:O49"/>
    <mergeCell ref="P49:S49"/>
    <mergeCell ref="T49:U49"/>
    <mergeCell ref="A48:H48"/>
    <mergeCell ref="I48:J48"/>
    <mergeCell ref="K48:L48"/>
    <mergeCell ref="M48:O48"/>
    <mergeCell ref="P48:S48"/>
    <mergeCell ref="T48:U48"/>
    <mergeCell ref="A47:H47"/>
    <mergeCell ref="I47:J47"/>
    <mergeCell ref="K47:L47"/>
    <mergeCell ref="M47:O47"/>
    <mergeCell ref="P47:S47"/>
    <mergeCell ref="T47:U47"/>
    <mergeCell ref="A46:H46"/>
    <mergeCell ref="I46:J46"/>
    <mergeCell ref="K46:L46"/>
    <mergeCell ref="M46:O46"/>
    <mergeCell ref="P46:S46"/>
    <mergeCell ref="T46:U46"/>
    <mergeCell ref="A45:H45"/>
    <mergeCell ref="I45:J45"/>
    <mergeCell ref="K45:L45"/>
    <mergeCell ref="M45:O45"/>
    <mergeCell ref="P45:S45"/>
    <mergeCell ref="T45:U45"/>
    <mergeCell ref="A44:H44"/>
    <mergeCell ref="I44:J44"/>
    <mergeCell ref="K44:L44"/>
    <mergeCell ref="M44:O44"/>
    <mergeCell ref="P44:S44"/>
    <mergeCell ref="T44:U44"/>
    <mergeCell ref="A43:H43"/>
    <mergeCell ref="I43:J43"/>
    <mergeCell ref="K43:L43"/>
    <mergeCell ref="M43:O43"/>
    <mergeCell ref="P43:S43"/>
    <mergeCell ref="T43:U43"/>
    <mergeCell ref="A42:H42"/>
    <mergeCell ref="I42:J42"/>
    <mergeCell ref="K42:L42"/>
    <mergeCell ref="M42:O42"/>
    <mergeCell ref="P42:S42"/>
    <mergeCell ref="T42:U42"/>
    <mergeCell ref="A41:H41"/>
    <mergeCell ref="I41:J41"/>
    <mergeCell ref="K41:L41"/>
    <mergeCell ref="M41:O41"/>
    <mergeCell ref="P41:S41"/>
    <mergeCell ref="T41:U41"/>
    <mergeCell ref="A38:U38"/>
    <mergeCell ref="A39:U39"/>
    <mergeCell ref="A40:H40"/>
    <mergeCell ref="I40:J40"/>
    <mergeCell ref="K40:L40"/>
    <mergeCell ref="M40:O40"/>
    <mergeCell ref="P40:S40"/>
    <mergeCell ref="T40:U40"/>
    <mergeCell ref="A37:H37"/>
    <mergeCell ref="I37:J37"/>
    <mergeCell ref="K37:L37"/>
    <mergeCell ref="M37:O37"/>
    <mergeCell ref="P37:S37"/>
    <mergeCell ref="T37:U37"/>
    <mergeCell ref="A36:H36"/>
    <mergeCell ref="I36:J36"/>
    <mergeCell ref="K36:L36"/>
    <mergeCell ref="M36:O36"/>
    <mergeCell ref="P36:S36"/>
    <mergeCell ref="T36:U36"/>
    <mergeCell ref="A35:H35"/>
    <mergeCell ref="I35:J35"/>
    <mergeCell ref="K35:L35"/>
    <mergeCell ref="M35:O35"/>
    <mergeCell ref="P35:S35"/>
    <mergeCell ref="T35:U35"/>
    <mergeCell ref="A34:H34"/>
    <mergeCell ref="I34:J34"/>
    <mergeCell ref="K34:L34"/>
    <mergeCell ref="M34:O34"/>
    <mergeCell ref="P34:S34"/>
    <mergeCell ref="T34:U34"/>
    <mergeCell ref="A33:H33"/>
    <mergeCell ref="I33:J33"/>
    <mergeCell ref="K33:L33"/>
    <mergeCell ref="M33:O33"/>
    <mergeCell ref="P33:S33"/>
    <mergeCell ref="T33:U33"/>
    <mergeCell ref="A32:H32"/>
    <mergeCell ref="I32:J32"/>
    <mergeCell ref="K32:L32"/>
    <mergeCell ref="M32:O32"/>
    <mergeCell ref="P32:S32"/>
    <mergeCell ref="T32:U32"/>
    <mergeCell ref="A31:H31"/>
    <mergeCell ref="I31:J31"/>
    <mergeCell ref="K31:L31"/>
    <mergeCell ref="M31:O31"/>
    <mergeCell ref="P31:S31"/>
    <mergeCell ref="T31:U31"/>
    <mergeCell ref="A30:H30"/>
    <mergeCell ref="I30:J30"/>
    <mergeCell ref="K30:L30"/>
    <mergeCell ref="M30:O30"/>
    <mergeCell ref="P30:S30"/>
    <mergeCell ref="T30:U30"/>
    <mergeCell ref="A29:H29"/>
    <mergeCell ref="I29:J29"/>
    <mergeCell ref="K29:L29"/>
    <mergeCell ref="M29:O29"/>
    <mergeCell ref="P29:S29"/>
    <mergeCell ref="T29:U29"/>
    <mergeCell ref="A28:H28"/>
    <mergeCell ref="I28:J28"/>
    <mergeCell ref="K28:L28"/>
    <mergeCell ref="M28:O28"/>
    <mergeCell ref="P28:S28"/>
    <mergeCell ref="T28:U28"/>
    <mergeCell ref="A27:H27"/>
    <mergeCell ref="I27:J27"/>
    <mergeCell ref="K27:L27"/>
    <mergeCell ref="M27:O27"/>
    <mergeCell ref="P27:S27"/>
    <mergeCell ref="T27:U27"/>
    <mergeCell ref="A26:H26"/>
    <mergeCell ref="I26:J26"/>
    <mergeCell ref="K26:L26"/>
    <mergeCell ref="M26:O26"/>
    <mergeCell ref="P26:S26"/>
    <mergeCell ref="T26:U26"/>
    <mergeCell ref="A25:H25"/>
    <mergeCell ref="I25:J25"/>
    <mergeCell ref="K25:L25"/>
    <mergeCell ref="M25:O25"/>
    <mergeCell ref="P25:S25"/>
    <mergeCell ref="T25:U25"/>
    <mergeCell ref="A24:H24"/>
    <mergeCell ref="I24:J24"/>
    <mergeCell ref="K24:L24"/>
    <mergeCell ref="M24:O24"/>
    <mergeCell ref="P24:S24"/>
    <mergeCell ref="T24:U24"/>
    <mergeCell ref="A23:H23"/>
    <mergeCell ref="I23:J23"/>
    <mergeCell ref="K23:L23"/>
    <mergeCell ref="M23:O23"/>
    <mergeCell ref="P23:S23"/>
    <mergeCell ref="T23:U23"/>
    <mergeCell ref="A22:H22"/>
    <mergeCell ref="I22:J22"/>
    <mergeCell ref="K22:L22"/>
    <mergeCell ref="M22:O22"/>
    <mergeCell ref="P22:S22"/>
    <mergeCell ref="T22:U22"/>
    <mergeCell ref="A21:H21"/>
    <mergeCell ref="I21:J21"/>
    <mergeCell ref="K21:L21"/>
    <mergeCell ref="M21:O21"/>
    <mergeCell ref="P21:S21"/>
    <mergeCell ref="T21:U21"/>
    <mergeCell ref="A20:H20"/>
    <mergeCell ref="I20:J20"/>
    <mergeCell ref="K20:L20"/>
    <mergeCell ref="M20:O20"/>
    <mergeCell ref="P20:S20"/>
    <mergeCell ref="T20:U20"/>
    <mergeCell ref="A19:H19"/>
    <mergeCell ref="I19:J19"/>
    <mergeCell ref="K19:L19"/>
    <mergeCell ref="M19:O19"/>
    <mergeCell ref="P19:S19"/>
    <mergeCell ref="T19:U19"/>
    <mergeCell ref="A18:H18"/>
    <mergeCell ref="I18:J18"/>
    <mergeCell ref="K18:L18"/>
    <mergeCell ref="M18:O18"/>
    <mergeCell ref="P18:S18"/>
    <mergeCell ref="T18:U18"/>
    <mergeCell ref="A17:H17"/>
    <mergeCell ref="I17:J17"/>
    <mergeCell ref="K17:L17"/>
    <mergeCell ref="M17:O17"/>
    <mergeCell ref="P17:S17"/>
    <mergeCell ref="T17:U17"/>
    <mergeCell ref="A16:H16"/>
    <mergeCell ref="I16:J16"/>
    <mergeCell ref="K16:L16"/>
    <mergeCell ref="M16:O16"/>
    <mergeCell ref="P16:S16"/>
    <mergeCell ref="T16:U16"/>
    <mergeCell ref="A15:H15"/>
    <mergeCell ref="I15:J15"/>
    <mergeCell ref="K15:L15"/>
    <mergeCell ref="M15:O15"/>
    <mergeCell ref="P15:S15"/>
    <mergeCell ref="T15:U15"/>
    <mergeCell ref="A14:H14"/>
    <mergeCell ref="I14:J14"/>
    <mergeCell ref="K14:L14"/>
    <mergeCell ref="M14:O14"/>
    <mergeCell ref="P14:S14"/>
    <mergeCell ref="T14:U14"/>
    <mergeCell ref="A13:H13"/>
    <mergeCell ref="I13:J13"/>
    <mergeCell ref="K13:L13"/>
    <mergeCell ref="M13:O13"/>
    <mergeCell ref="P13:S13"/>
    <mergeCell ref="T13:U13"/>
    <mergeCell ref="A12:H12"/>
    <mergeCell ref="I12:J12"/>
    <mergeCell ref="K12:L12"/>
    <mergeCell ref="M12:O12"/>
    <mergeCell ref="P12:S12"/>
    <mergeCell ref="T12:U12"/>
    <mergeCell ref="A11:H11"/>
    <mergeCell ref="I11:J11"/>
    <mergeCell ref="K11:L11"/>
    <mergeCell ref="M11:O11"/>
    <mergeCell ref="P11:S11"/>
    <mergeCell ref="T11:U11"/>
    <mergeCell ref="A9:U9"/>
    <mergeCell ref="A10:H10"/>
    <mergeCell ref="I10:J10"/>
    <mergeCell ref="K10:L10"/>
    <mergeCell ref="M10:O10"/>
    <mergeCell ref="P10:S10"/>
    <mergeCell ref="T10:U10"/>
    <mergeCell ref="A6:D6"/>
    <mergeCell ref="E6:Q6"/>
    <mergeCell ref="R6:T6"/>
    <mergeCell ref="B7:T7"/>
    <mergeCell ref="A8:B8"/>
    <mergeCell ref="C8:P8"/>
    <mergeCell ref="Q8:T8"/>
    <mergeCell ref="A1:T1"/>
    <mergeCell ref="A2:T2"/>
    <mergeCell ref="A3:R3"/>
    <mergeCell ref="S3:T3"/>
    <mergeCell ref="A4:C5"/>
    <mergeCell ref="D4:Q5"/>
    <mergeCell ref="R4:T4"/>
    <mergeCell ref="R5:T5"/>
  </mergeCells>
  <printOptions/>
  <pageMargins left="0.3937007874015748" right="0" top="0.3937007874015748" bottom="0" header="0.5118110236220472" footer="0.5118110236220472"/>
  <pageSetup orientation="landscape" paperSize="9" r:id="rId1"/>
  <rowBreaks count="2" manualBreakCount="2">
    <brk id="38" max="255" man="1"/>
    <brk id="111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2015-04-02T07:10:18Z</cp:lastPrinted>
  <dcterms:created xsi:type="dcterms:W3CDTF">2015-04-02T07:11:29Z</dcterms:created>
  <dcterms:modified xsi:type="dcterms:W3CDTF">2015-04-02T07:11:29Z</dcterms:modified>
  <cp:category/>
  <cp:version/>
  <cp:contentType/>
  <cp:contentStatus/>
</cp:coreProperties>
</file>